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38" activeTab="0"/>
  </bookViews>
  <sheets>
    <sheet name="ELENCO CIG" sheetId="1" r:id="rId1"/>
  </sheets>
  <definedNames>
    <definedName name="_xlnm._FilterDatabase" localSheetId="0" hidden="1">'ELENCO CIG'!$B$2:$O$107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O2" authorId="0">
      <text>
        <r>
          <rPr>
            <b/>
            <sz val="9"/>
            <rFont val="Tahoma"/>
            <family val="2"/>
          </rPr>
          <t xml:space="preserve">Da caricare su AVPC 
per trasparenza
Trattenuta 0,5%
ricordarsi di aggiungerla quando svincola la ragioneria 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<sst xmlns="http://schemas.openxmlformats.org/spreadsheetml/2006/main" count="921" uniqueCount="490">
  <si>
    <t>CIG</t>
  </si>
  <si>
    <t xml:space="preserve">CF aggiudicatario </t>
  </si>
  <si>
    <t>01201380266</t>
  </si>
  <si>
    <t>01864500309</t>
  </si>
  <si>
    <t>00856750153</t>
  </si>
  <si>
    <t>PHILIPS S.P.A.  HEALTHCARE</t>
  </si>
  <si>
    <t>CARESTREAM HEALTH ITALIA SRL</t>
  </si>
  <si>
    <t>05653560960</t>
  </si>
  <si>
    <t>06202160013</t>
  </si>
  <si>
    <t>TECHNOLOGIC S.R.L.</t>
  </si>
  <si>
    <t>12878470157</t>
  </si>
  <si>
    <t>01557980131</t>
  </si>
  <si>
    <t>E. JANACH S.R.L.</t>
  </si>
  <si>
    <t xml:space="preserve">CF struttura proponente </t>
  </si>
  <si>
    <t>01534150931</t>
  </si>
  <si>
    <t>'Azienda per l'Assistenza Sanitaria n. 5 "Friuli Occidentale"</t>
  </si>
  <si>
    <t>02378410266</t>
  </si>
  <si>
    <t>ZIEHM IMAGING ITALIA SRL</t>
  </si>
  <si>
    <t>02119100358</t>
  </si>
  <si>
    <t>PROMED SRL</t>
  </si>
  <si>
    <t>05131180969</t>
  </si>
  <si>
    <t>SIEMENS HEALTHCARE SRL</t>
  </si>
  <si>
    <t>Importo di aggiudicazione  (al lordo oneri di sicurezza e al netto iva)</t>
  </si>
  <si>
    <t>TESI ELETTRONICA E SISTEMI INFORMATIVI SPA</t>
  </si>
  <si>
    <t>01864040306</t>
  </si>
  <si>
    <t>EURO TIME SNC DI MUZZOLINI LUIGI &amp; C.</t>
  </si>
  <si>
    <t>01090420934
93027710016
00751160151</t>
  </si>
  <si>
    <t>MEDICA SRL</t>
  </si>
  <si>
    <t>ALTHEA ITALIA SPA</t>
  </si>
  <si>
    <t>servizio di manutenzione affilatura e riparazione strumentario di oftalmologia e microchirurgia</t>
  </si>
  <si>
    <t>09435590154</t>
  </si>
  <si>
    <t>FUJIFILM ITALIA SPA</t>
  </si>
  <si>
    <t>10574970017</t>
  </si>
  <si>
    <t>7375545C44</t>
  </si>
  <si>
    <t>Manutenzione sistemi telefonici CT_05022018_DA (CIG 6529743263)</t>
  </si>
  <si>
    <t>02091610242</t>
  </si>
  <si>
    <t>758503266A</t>
  </si>
  <si>
    <t>SERVIZIO DI MANUTENZIONE ORDINARIA STRAORDINARIA ED EVOLUTIVA SU TOMOGRAFO A RISONANZA MAGNETICA SIEMENS</t>
  </si>
  <si>
    <t>"04785851009"</t>
  </si>
  <si>
    <t>7656623D2B</t>
  </si>
  <si>
    <t>SERVIZIO DI MANUTENZIONE DEFIBRILLATORI PROGETTO 'ABBIAMO A CUORE IL TUO CUORE'</t>
  </si>
  <si>
    <t>08271110960</t>
  </si>
  <si>
    <t>AGFA NV - FILIALE ITALIANA</t>
  </si>
  <si>
    <t>NORD EST SYSTEMS SRL</t>
  </si>
  <si>
    <t>MEDARCHIVER</t>
  </si>
  <si>
    <t>02716590308</t>
  </si>
  <si>
    <t>00435080304</t>
  </si>
  <si>
    <t>CHINESPORT S.P.A.</t>
  </si>
  <si>
    <t>79315856FF</t>
  </si>
  <si>
    <t>RINNOVO SERVIZIO DI HELP DESK AZIENDALE 01/05/2019-30/04/2022</t>
  </si>
  <si>
    <t>MEDITECK S.R.L.</t>
  </si>
  <si>
    <t>Y502AE444E</t>
  </si>
  <si>
    <t>MANUTENZIONE SOLLEVATORI A SOFFITTO</t>
  </si>
  <si>
    <t>Azienda Sanitaria Friuli Occidentale</t>
  </si>
  <si>
    <t>01772890933</t>
  </si>
  <si>
    <t>01713290441</t>
  </si>
  <si>
    <t>ACCORDO QUADRO</t>
  </si>
  <si>
    <t>AFFIDAMENTO DIRETTO</t>
  </si>
  <si>
    <t>01867040220</t>
  </si>
  <si>
    <t>LIZARD SRL</t>
  </si>
  <si>
    <t>MEDARCHIVER SRL</t>
  </si>
  <si>
    <t>Y9C2D527E1</t>
  </si>
  <si>
    <t>SERVIZIO DI MANUTENZIONE SISTEMI UPS RELATIVI AI DATACENTER ASFO</t>
  </si>
  <si>
    <t>PRIMETECH SRL</t>
  </si>
  <si>
    <t>6859771E18</t>
  </si>
  <si>
    <t>MAN. SISTEMI VIDEO-ENDOSCOPIA DIG.</t>
  </si>
  <si>
    <t>PROCEDURA NEGOZIATA PREVIA PUBBLICAZIONE</t>
  </si>
  <si>
    <t>Z112EE9210</t>
  </si>
  <si>
    <t xml:space="preserve">SERVIZIO DI MANUTENZIONE FULL-RISK DEI CONTENITORI CRIOGENICI E DEL SISTEMA DI CONTROLLO DELLE APPARECCHIATURE SITUATE NEI LABORATORI DI EMBRIOLOGIA E SEMINOLOGIA DELLA SSD PROCREAZIONE MEDICALMENTE ASSISTITA </t>
  </si>
  <si>
    <t>SOL SPA</t>
  </si>
  <si>
    <t>04127270157</t>
  </si>
  <si>
    <t>85301484D0</t>
  </si>
  <si>
    <t>860487577B</t>
  </si>
  <si>
    <t>RINNOVO SERVIZIO DI MANUTENZIONE APPARECCHIATURE BIOMEDICALI PRODUTTORE ZIEHM 2021-2022</t>
  </si>
  <si>
    <t>8604706C03</t>
  </si>
  <si>
    <t>RINNOVO SERVIZIO DI MANUTENZIONE APPARECCHIATURE BIOMEDICALI PRODUTTORE PHILIPS 2021-2022</t>
  </si>
  <si>
    <t>860483132D</t>
  </si>
  <si>
    <t>RINNOVO SERVIZIO DI MANUTENZIONE APPARECCHIATURE BIOMEDICALI PRODUTTORE TECHNOLOGIC 2021-2022</t>
  </si>
  <si>
    <t>RINNOVO SERVIZIO DI MANUTENZIONE APPARECCHIATURE BIOMEDICALI PRODUTTORE AGFA 2021-2022</t>
  </si>
  <si>
    <t>ZEB31317BE</t>
  </si>
  <si>
    <t>servizio di manutenzione software btree 24 mesi</t>
  </si>
  <si>
    <t>BTREE S.R.L.</t>
  </si>
  <si>
    <t>RINNOVO SERVIZIO ASSISTENZA TECNICA MANUTENZIONE APP BIOMEDIALI SIEMENS</t>
  </si>
  <si>
    <t>00751160151</t>
  </si>
  <si>
    <t xml:space="preserve">Z2732F51EA </t>
  </si>
  <si>
    <t>SERVIZIO DI MANUTENZIONE N. 4 SISTEMI HYGENIO 15 MESI</t>
  </si>
  <si>
    <t>CLASS SRL</t>
  </si>
  <si>
    <t>SERVIZIO DI MANUTENZIONE FULL RISK ED ASSISTENZA TECNICA AD APPARECCHIATURE BIOMEDICALI - PRODUTTORE CARESTREAM</t>
  </si>
  <si>
    <t>SERVIZIO DI MANUTENZIONE FULL RISK ED ASSISTENZA TECNICA AD APPARECCHIATURE BIOMEDICALI - PRODUTTORE OLYMPUS 
CUI S01772890933202106666</t>
  </si>
  <si>
    <t>OLYMPUS</t>
  </si>
  <si>
    <t>Z9B344C85A</t>
  </si>
  <si>
    <t>8877233C68 </t>
  </si>
  <si>
    <t>manutenzione delle apparecchiature biomedicali assegnato all’ATI formata da Althea Italia spa, Siemens Healthcare srl e Ge Medical Systems Italia SpA - GLOBAL SERVICE PERIODO 01/07/2021-30/06/2022 </t>
  </si>
  <si>
    <t>ALTHEA ITALIA, SIEMENS HEALTHCARE, GE MEDICAL SYSTEMS</t>
  </si>
  <si>
    <t>ZE33467C75</t>
  </si>
  <si>
    <t>PENTAX</t>
  </si>
  <si>
    <t xml:space="preserve">Denominazione struttura proponente </t>
  </si>
  <si>
    <t>Oggetto del bando (oggetto del lotto identificato dal CIG)</t>
  </si>
  <si>
    <t>Ragione sociale/denominazione Operatori economici partecipanti</t>
  </si>
  <si>
    <t xml:space="preserve">Ragione sociale/denominazione Aggiudicatario </t>
  </si>
  <si>
    <t>Tempi di completamento (data inizio contratto)</t>
  </si>
  <si>
    <t>Tempi di completamento (data fine contratto)</t>
  </si>
  <si>
    <t>Somme liquidate (al netto iva) (PAGATE)</t>
  </si>
  <si>
    <t xml:space="preserve">Procedura di scelta del contraente </t>
  </si>
  <si>
    <t>Z18344EE94</t>
  </si>
  <si>
    <t>servizio di manutenzione ed assistenza tecnica full risk di apparecchiature biomedicali – produttore GENERAL</t>
  </si>
  <si>
    <t>GENERAL MEDICAL MERATE S.P.A.</t>
  </si>
  <si>
    <t>FUJIFILM</t>
  </si>
  <si>
    <t>ZB83381BF4</t>
  </si>
  <si>
    <t>Z163799390 </t>
  </si>
  <si>
    <t xml:space="preserve">Fornitura 20 cavi per umidificatori MR 850 </t>
  </si>
  <si>
    <t>CORRADO MINISINI</t>
  </si>
  <si>
    <t>Z49375EB3C</t>
  </si>
  <si>
    <t>MANUTENZIONE EVOLUTIVA PER INTERFACCIAMENTO APPARECCHIATURE</t>
  </si>
  <si>
    <t>ZB4361E0D9</t>
  </si>
  <si>
    <t>RIPARAZIONE E TARATURA STRUMENTO RTI ELECTRONICS BARACUDA PER CONTROLLI DI
QUALITA’ IN MAMMOGRAFIA, FLUOROSCOPIA E RADIOGRAFIA</t>
  </si>
  <si>
    <t>EL.SE SOLUTION</t>
  </si>
  <si>
    <t>Z4337D17FF</t>
  </si>
  <si>
    <t>servizio di taratura dello strumento SAMA TOOLS per controlli dinamometrici</t>
  </si>
  <si>
    <t>S.A.M.A. ITALIA SRL</t>
  </si>
  <si>
    <t>9283659DC0</t>
  </si>
  <si>
    <t>manutenzione del sistema MEDARCHIVER per la gestione e l’archiviazione degli elettrocardiogrammi installato ed in uso presso le cardiologie</t>
  </si>
  <si>
    <t>ZC237BB20A</t>
  </si>
  <si>
    <t>MANUTENZIONE DELLO STRUMENTARIO CHIRURGICO</t>
  </si>
  <si>
    <t>93109739FB</t>
  </si>
  <si>
    <t>manutenzione di ottiche di marca Storz per videoendoscopia e ureterorenoscopia</t>
  </si>
  <si>
    <t>manutenzione di ottiche rigide, ottiche flessibili, sistemi di videoendoscopia</t>
  </si>
  <si>
    <t>9423628fd2</t>
  </si>
  <si>
    <t>manutenzione Full risk ed assistenza tecnica a strumentazione di endoscopia, produttore Fujifilm</t>
  </si>
  <si>
    <t>Z6638C4A20</t>
  </si>
  <si>
    <t>manutenzione preventiva e correttiva full risk ed assistenza tecnica ad apparecchiatura biomedicale del produttore AGFA</t>
  </si>
  <si>
    <t>manutenzione preventiva e correttiva full risk ed assistenza tecnica ad apparecchiatura biomedicale del produttore PHILIPS</t>
  </si>
  <si>
    <t>SIEMENS HEALTHCARE</t>
  </si>
  <si>
    <t>manutenzione preventiva e correttiva full risk ed assistenza tecnica ad apparecchiatura biomedicale del produttore SIEMENS</t>
  </si>
  <si>
    <t>95245936C9</t>
  </si>
  <si>
    <t>9524563E05</t>
  </si>
  <si>
    <t>Z3638DFE3E</t>
  </si>
  <si>
    <t>manutenzione preventiva e correttiva full risk ed assistenza tecnica ad apparecchiatura biomedicale del produttore ZIEHM</t>
  </si>
  <si>
    <t>servizio di manutenzione e di assistenza tecnica a n. 6 sistemi ENDOX in dotazione alle strutture di Gastroenterologia</t>
  </si>
  <si>
    <t>Servizio manutenzione tecnologie medicaliesternalizzazione. Global .Adesione alla prosecuzione fino al 30/11/2022</t>
  </si>
  <si>
    <t>9594325F71</t>
  </si>
  <si>
    <t>ZE337996DA</t>
  </si>
  <si>
    <t>manutenzione straordinaria a carattere evolutivo per la migrazione dei sistemi ENDOX</t>
  </si>
  <si>
    <t>Z7239E3BEA</t>
  </si>
  <si>
    <t>Servizio di calibrazione misuratore polveri sottili mod. Aerocet 531S</t>
  </si>
  <si>
    <t>ORIONE DI BISTURFI</t>
  </si>
  <si>
    <t>ZDA377D06E</t>
  </si>
  <si>
    <t>ASSISTENZA TECNICA AL SISTEMA SOFTWARE DI GESTIONE DELL’ASSISTENZA DOMICILIARE PEDIATRICA</t>
  </si>
  <si>
    <t>ZA03AA86DF</t>
  </si>
  <si>
    <t>fornitura n. 1 Box per immersione connettore ecografico per ecoendoscopio</t>
  </si>
  <si>
    <t>96352099FE</t>
  </si>
  <si>
    <t>Manutenzione delle apparecchiature biomedicali SSR FINO AL 30/09/2023</t>
  </si>
  <si>
    <t>Z3A3C172F0</t>
  </si>
  <si>
    <t>servizio di esecuzione delle verifiche prestazionali iso 15883 su app medicali produttore Cantel Medical</t>
  </si>
  <si>
    <t>CANTEL MEDICAL</t>
  </si>
  <si>
    <t>ZC53733CFE </t>
  </si>
  <si>
    <t>MANUTENZIONE COLONNA VIDEOENDOSCOPICA, 1 GASTROSCOPIO OPERATORE E 1 GASTROSCOPIO PEDIATRICO </t>
  </si>
  <si>
    <t>ZCA3AE369E</t>
  </si>
  <si>
    <t>CONTRATTO DI MANUTENZIONE FULL RISK GIOTTO CLASS 3D S. VITO  SPILIMBERGO</t>
  </si>
  <si>
    <t>IMS GIOTTO SPA</t>
  </si>
  <si>
    <t>Z013D96818</t>
  </si>
  <si>
    <t>servizio di manutenzione full risk ed assistenza tecnica ad apparecchiature biomedicali – produttore CARESTREAM – in dotazione all’Azienda sanitaria Friuli Occidentale (ASFO), per il periodo di 6 mesi dal 01/01/2024 al 30/06/2024</t>
  </si>
  <si>
    <t>servizio di manutenzione full risk ed assistenza tecnica ad apparecchiature biomedicali – produttore Olympus – in dotazione all’Azienda sanitaria Friuli Occidentale (ASFO), per il periodo di 6 mesi dal 01/01/2024 al 30/06/2024</t>
  </si>
  <si>
    <t>A037BF2F49</t>
  </si>
  <si>
    <t>A037C4B8BD</t>
  </si>
  <si>
    <t>servizio di manutenzione full risk ed assistenza tecnica ad apparecchiature biomedicali – produttore Ge Healthcare – in dotazione all’Azienda sanitaria Friuli Occidentale (ASFO), per il periodo di 4 mesi dal 01/01/2024 al 30/04/2024</t>
  </si>
  <si>
    <t>Z893D9677E</t>
  </si>
  <si>
    <t>servizio di manutenzione full risk ed assistenza tecnica ad apparecchiature biomedicali – produttore Esaote – in dotazione all’Azienda sanitaria Friuli Occidentale (ASFO), per il periodo di 6 mesi dal 01/01/2024 al 30/06/2024</t>
  </si>
  <si>
    <t>0225500164</t>
  </si>
  <si>
    <t>servizio di manutenzione full risk ed assistenza tecnica ad apparecchiature biomedicali – produttore GMM – in dotazione all’Azienda sanitaria Friuli Occidentale (ASFO), per il periodo di 6 mesi dal 01/01/2024 al 30/06/2024</t>
  </si>
  <si>
    <t>ZB63D8F524</t>
  </si>
  <si>
    <t>9940971CC6</t>
  </si>
  <si>
    <t>GESTIONE E
MANUTENZIONE DI SISTEMI IP E POSTAZIONI DI LAVORO PER LE
PUBBLICHE AMMINISTRAZIONI – ED.1 ID 2181-LOTTO 3 CIG:
8133318257 PER “SERVIZIO DI GESTIONE SISTEMI IT E TELEFONIA FISSA”
DI ASFO</t>
  </si>
  <si>
    <t>12878470157
05032840968
01324400751
13359921007</t>
  </si>
  <si>
    <t>Z193C1B685</t>
  </si>
  <si>
    <t>fornitura di licenze aggiuntive per centralino telefonico
ALCATEL modello OMNI PCX versione “OXO”</t>
  </si>
  <si>
    <t>85927891CE</t>
  </si>
  <si>
    <t>8592806FD1</t>
  </si>
  <si>
    <t>manutenzione del software “Cartella Gestione Disabilità – Gestione dei
centri diurni residenziali”</t>
  </si>
  <si>
    <t>MANUTENZIONE software “Bis-
DSM-Gestione del budget di salute”</t>
  </si>
  <si>
    <t>03893370365</t>
  </si>
  <si>
    <t>A008C51BC2</t>
  </si>
  <si>
    <t>02243020266</t>
  </si>
  <si>
    <t>Servizio di Help Desk aziendale per malfunzionamento
hardware e software</t>
  </si>
  <si>
    <t>A0172DBAF4</t>
  </si>
  <si>
    <t>SERVIZI DI GESTIONE E MANUTENZIONE DI SISTEMI IP E POSTAZIONI
DI LAVORO PER LE PUBBLICHE AMMINISTRAZIONI – ED.1 ID 2181-
LOTTO 3 CIG MASTER: 8133318257 PER “SERVIZIO DI GESTIONE E
MANUTENZIONE APPARATI DI SICUREZZA” DI ASFO, TUTTI I P.O. E
ALTRE SEDI</t>
  </si>
  <si>
    <t>08539010010
12582280157
10184840154</t>
  </si>
  <si>
    <t>A01C84140E</t>
  </si>
  <si>
    <t>Servizio di manutenzione delle apparecchiature biomedicali in favore
delle aziende del Servizio Sanitario Regionale assegnato all’ATI formata
da Althea Italia spa, Siemens Healthcare srl e Ge Medical Systems Italia
SpA ID12SER070</t>
  </si>
  <si>
    <t>A02657A295</t>
  </si>
  <si>
    <t>FORNITURA DEL SERVIZIO DI TELEFONIA FISSA PRESSO L’AZIENDA
SANITARIA FRIULI OCCIDENTALE</t>
  </si>
  <si>
    <t xml:space="preserve">ADESIONE CONVENZIONE CONSIP </t>
  </si>
  <si>
    <t>Z743D62B38</t>
  </si>
  <si>
    <t>fornitura di sistemi per la chiamata di emergenza anti aggressione
da destinare ad alcuni luoghi strategici dell’Azienda sanitaria Friuli
Occidentale</t>
  </si>
  <si>
    <t>ZF93D6DD3C</t>
  </si>
  <si>
    <t>fornitura di n. 50 telefoni
cordless Gigaset</t>
  </si>
  <si>
    <t>01305510511</t>
  </si>
  <si>
    <t>987465249D</t>
  </si>
  <si>
    <t>SERVIZI DI SICUREZZA
DA REMOTO, DI COMPLIANCE E CONTROLLO PER LE PUBBLICHE
AMMINISTRAZIONI – ID2296 – LOTTO 1” (CIG PRINCIPALE 88846293CA)
PER SERVIZI DI SICUREZZA A PROTEZIONE DEI DATI E DEI SERVIZI
INFORMATIVI DELL’AZIENDA NELL’AMBITO DEGLI INTERVENTI PNRR –
MISSIONE 6, COMPONENTE SALUTE M6.C2, INVESTIMENTO/
SUBINVESTIMENTO 1.1.1 – AMMODERNAMENTO DEL PARCO
TECNOLOGICO E DIGITALE OSPEDALIERO (DIGITALIZZAZIONEFINANZIATO
DALL’UNIONE EUROPEA – NEXTGENERATIONEU</t>
  </si>
  <si>
    <t>13454210157
12878470157
00890740111
14961281004</t>
  </si>
  <si>
    <t>9647758DC0</t>
  </si>
  <si>
    <t>servizio di
manutenzione e di assistenza tecnica al sistema informativo DIGISTAT, in
dotazione alla Terapia Intensiva della Struttura Complessa di Anestesia e
Rianimazione 1 della sede di Pordenone, con implementazione anche
Recovery Room della Struttura Complessa di Anestesia e Rianimazione 2
di Pordenone e della Terapia Intensiva della Struttura complessa di
Anestesia, Rianimazione e Terapia del dolore di San Vito al Tagliamento</t>
  </si>
  <si>
    <t>ASCOM UMS S.R.L.</t>
  </si>
  <si>
    <t>02303440487</t>
  </si>
  <si>
    <t>95768033D8</t>
  </si>
  <si>
    <t>servizio di
assistenza tecnica e manutenzione correttiva, normativa e migliorativa,
assistenza evolutiva, aggiornamento e servizio di HELP DESK al software
QUALIBUS</t>
  </si>
  <si>
    <t>98460311D2</t>
  </si>
  <si>
    <t>SERVIZIO DI ASSISTENZA TECNICA E
MANUTENZIONE DEL SOFTWARE DI CARTELLA CLINICA “METACLINIC -
SMART DIGITAL CLINIC” IN USO PRESSO I SERVIZI DI DIABETOLOGIA –
S.S.D. ENDOCRINOLOGIA E MALATTIE DEL METABOLISMO
DELL’AZIENDA SANITARIA FRIULI OCCIDENTALE (ASFO)</t>
  </si>
  <si>
    <t>METEDA SRL</t>
  </si>
  <si>
    <t>954715518B</t>
  </si>
  <si>
    <t>fornitura di licenze software</t>
  </si>
  <si>
    <t>REVOBYTE SRL</t>
  </si>
  <si>
    <t>A01BF578E2</t>
  </si>
  <si>
    <t>servizio di assistenza tecnica e manutenzione del software "I AM"</t>
  </si>
  <si>
    <t>Z0F3B237CA</t>
  </si>
  <si>
    <t>Z0F3C5B274</t>
  </si>
  <si>
    <t>FORNITURA
DI RICAMBI ED ACCESSORI INFORMATICI DI VARIA NATURA</t>
  </si>
  <si>
    <t>ASIS SRL
OFFICELANDIA di Cattelan Edy</t>
  </si>
  <si>
    <t>03456230279
01524230933</t>
  </si>
  <si>
    <t>Z7B38966A1</t>
  </si>
  <si>
    <t>fornitura di schede di STORAGE/BOOT sistema
operativo HPE NS204I-P</t>
  </si>
  <si>
    <t>THUX SRL</t>
  </si>
  <si>
    <t>Z7C38D3190</t>
  </si>
  <si>
    <t>servizio di riprogrammazione
delle centrali telefoniche Philips del Presidio Ospedaliero per la salute di
Maniago e della Sede Centrale dell’Azienda Sanitaria Friuli Occidentale</t>
  </si>
  <si>
    <t>RBR ITALIA S.R.L.</t>
  </si>
  <si>
    <t>04314190234</t>
  </si>
  <si>
    <t>Z263B3302A</t>
  </si>
  <si>
    <t>servizio di videoconferenza
e videocomunicazione in modalita’ saas per le attivita’ ambulatoriali e di
teleconsulto medico</t>
  </si>
  <si>
    <t>Z423AA5FCF</t>
  </si>
  <si>
    <t>fornitura di apparecchi
telefonici di marca gigaset</t>
  </si>
  <si>
    <t>TOMWARE SCARL</t>
  </si>
  <si>
    <t>02252270398</t>
  </si>
  <si>
    <t>servizio FORTICARE del
produttore FORTINET</t>
  </si>
  <si>
    <t>Z813A78D84</t>
  </si>
  <si>
    <t>IFICONSULTING SRL</t>
  </si>
  <si>
    <t>03349070361</t>
  </si>
  <si>
    <t>Z78392D7A8</t>
  </si>
  <si>
    <t>servizio di assistenza tecnico e
manutenzione del software “HELP DESK ADVANCED”</t>
  </si>
  <si>
    <t>PAT S.R.L.</t>
  </si>
  <si>
    <t>Z333867DAD</t>
  </si>
  <si>
    <t>fornitura
di materiale di natura elettrica di marca Vimar per opere di
manutenzione delle reti dati</t>
  </si>
  <si>
    <t>MEB S.r.l.</t>
  </si>
  <si>
    <t>02282890249</t>
  </si>
  <si>
    <t>ZBB3869887</t>
  </si>
  <si>
    <t>fornitura
di materiale di natura elettrica di marca Bocchiotti per opere di
manutenzione delle reti dati</t>
  </si>
  <si>
    <t>ZC4386799E</t>
  </si>
  <si>
    <t>fornitura di prodotti passivi di marca Commscope per
opere di manutenzione delle reti dati</t>
  </si>
  <si>
    <t>ZE33A62C7D</t>
  </si>
  <si>
    <t>fornitura di
n. 10 licenze ZOOM METTING BUSINESS</t>
  </si>
  <si>
    <t>06237941007</t>
  </si>
  <si>
    <t>ZED3C1BDA8</t>
  </si>
  <si>
    <t>servizio di
supporto/aggiornamento licenze WMWARE</t>
  </si>
  <si>
    <t>00879420321</t>
  </si>
  <si>
    <t>8799567069</t>
  </si>
  <si>
    <t>00488410010</t>
  </si>
  <si>
    <t>TIM SPA (92642) / TELECOM ITALIA SPA (16328)</t>
  </si>
  <si>
    <t>2841125A82</t>
  </si>
  <si>
    <t>FASTWEB SPA</t>
  </si>
  <si>
    <t>9086967264</t>
  </si>
  <si>
    <t>06284300156</t>
  </si>
  <si>
    <t>DELO INSTRUMENTS SRL</t>
  </si>
  <si>
    <t>Z4325532F1</t>
  </si>
  <si>
    <t>Z4A34EB672</t>
  </si>
  <si>
    <t>02248420263</t>
  </si>
  <si>
    <t>GIADA PROGETTI SRL</t>
  </si>
  <si>
    <t>Z992DACD43</t>
  </si>
  <si>
    <t>93026890017</t>
  </si>
  <si>
    <t>VODAFONE ITALIA SPA</t>
  </si>
  <si>
    <t>ZAE3131602</t>
  </si>
  <si>
    <t>04052980960</t>
  </si>
  <si>
    <t>NAES CONSULTING SRL</t>
  </si>
  <si>
    <t>ZB23200235</t>
  </si>
  <si>
    <t>11928311007</t>
  </si>
  <si>
    <t>S4S BIO SRL</t>
  </si>
  <si>
    <t>ZD53D2981D</t>
  </si>
  <si>
    <t>03456230279</t>
  </si>
  <si>
    <t>ASIS SRL</t>
  </si>
  <si>
    <t>ZF935ED74E</t>
  </si>
  <si>
    <t>03962640482</t>
  </si>
  <si>
    <t>PROVECO SRL</t>
  </si>
  <si>
    <t>7920018D99</t>
  </si>
  <si>
    <t>8036352F73</t>
  </si>
  <si>
    <t>Z24386FDFF</t>
  </si>
  <si>
    <t>Z2534F39A9</t>
  </si>
  <si>
    <t>02313821007</t>
  </si>
  <si>
    <t>INFOCAMERE S.C.p.A. - Società Consortile di Informatica delle Camere di Commercio per azioni</t>
  </si>
  <si>
    <t>Z4134E123E</t>
  </si>
  <si>
    <t>01494710039</t>
  </si>
  <si>
    <t>Z42308BF0C</t>
  </si>
  <si>
    <t>10209790152</t>
  </si>
  <si>
    <t>WOLTERS KLUVER ITALIA SRL</t>
  </si>
  <si>
    <t>Z6636CE82A</t>
  </si>
  <si>
    <t>05050711000</t>
  </si>
  <si>
    <t>SENSIBLE DATA SPA</t>
  </si>
  <si>
    <t>Z713429AE9</t>
  </si>
  <si>
    <t>02517580920</t>
  </si>
  <si>
    <t>WIND TRE SPA</t>
  </si>
  <si>
    <t>Z75378EA0E</t>
  </si>
  <si>
    <t>04108030281</t>
  </si>
  <si>
    <t>ARSLOGICA SISTEMI SRL</t>
  </si>
  <si>
    <t>Z7E3D29832</t>
  </si>
  <si>
    <t>CTTDYE76L25I403F</t>
  </si>
  <si>
    <t>OFFICELANDIA DI CATTELAN EDY Impresa Individuale</t>
  </si>
  <si>
    <t>Z972E9ADD8</t>
  </si>
  <si>
    <t>ZA3303DE95</t>
  </si>
  <si>
    <t>ZC7325B005</t>
  </si>
  <si>
    <t>HTS HI-TECH SERVICES SRL</t>
  </si>
  <si>
    <t>ZE6386FE52</t>
  </si>
  <si>
    <t>04864781002</t>
  </si>
  <si>
    <t>CARTO COPY SERVICE SRL</t>
  </si>
  <si>
    <t>SERVIZIO DI TELEFONIA MOBILE</t>
  </si>
  <si>
    <t>Fornitura di un complesso di centrale telefonica , relativi terminali telefonici, assistenza manutentiva e schede analogiche e digitali</t>
  </si>
  <si>
    <t>servizio di supporto e manutenzione del software per la gestione dei concorsi e selezione del personale ed attivazione di ulteriori moduli, per il periodo di 36 mesi, con opzione di rinnovo di dodici mesi</t>
  </si>
  <si>
    <t>servizio di supporto tecnico/manutentivo a n. 14 sistemi switch/router di produzione “Extreme Networks”</t>
  </si>
  <si>
    <t>servizio di assistenza tecnica e manutenzione software ai servizi applicativi “FERTILAB MANAGER” e “TRACK-ID”</t>
  </si>
  <si>
    <t>Determina affidamento</t>
  </si>
  <si>
    <t>1751/2018</t>
  </si>
  <si>
    <t>2227/2018</t>
  </si>
  <si>
    <t>939/2019</t>
  </si>
  <si>
    <t>321/2018</t>
  </si>
  <si>
    <t>277/2017</t>
  </si>
  <si>
    <t>1705/2019</t>
  </si>
  <si>
    <t>691/2020</t>
  </si>
  <si>
    <t>PROCEDURA NEGOZIATA SENZA PREVIA PUBBLICAZIONE DEL BANDO</t>
  </si>
  <si>
    <t>1185/2020</t>
  </si>
  <si>
    <t>138/2021</t>
  </si>
  <si>
    <t>139/2021</t>
  </si>
  <si>
    <t>137/2021</t>
  </si>
  <si>
    <t>136/2021</t>
  </si>
  <si>
    <t>IREDEEM SPA</t>
  </si>
  <si>
    <t>NORDEST SERVIZI SRL</t>
  </si>
  <si>
    <t>Assistenza tecnica software e hardware dei sistemi di gestione dei flussi utenti “eliminacode”</t>
  </si>
  <si>
    <t>1324/2020</t>
  </si>
  <si>
    <t>394/2021</t>
  </si>
  <si>
    <t>ADESIONE CONVENZIONE SOGGETTO AGGREGATORE</t>
  </si>
  <si>
    <t>191/2021</t>
  </si>
  <si>
    <t>996/2021</t>
  </si>
  <si>
    <t>03833021201</t>
  </si>
  <si>
    <t>1299/2021</t>
  </si>
  <si>
    <t>1355/2021</t>
  </si>
  <si>
    <t>Determina proroga tecnica/rinnovo</t>
  </si>
  <si>
    <t>-</t>
  </si>
  <si>
    <t>30/2023</t>
  </si>
  <si>
    <t>951/2021</t>
  </si>
  <si>
    <t>1344/2021</t>
  </si>
  <si>
    <t>1305/2021</t>
  </si>
  <si>
    <t>00225500164</t>
  </si>
  <si>
    <t>637/2018</t>
  </si>
  <si>
    <t>1121/2022</t>
  </si>
  <si>
    <t>1159/2022</t>
  </si>
  <si>
    <t>01516510300</t>
  </si>
  <si>
    <t>02276870215</t>
  </si>
  <si>
    <t>861/2022</t>
  </si>
  <si>
    <t>774/2022</t>
  </si>
  <si>
    <t>02183240460</t>
  </si>
  <si>
    <t>916/2022</t>
  </si>
  <si>
    <t>SERVIZIO DI MANUTENZIONE FULL RISK ED ASSISTENZA TECNICA SONDA VIDEOECOENDOSCOPICA MOD. EG38-J10UT COMPLETA DI ADATTATORE PUN-JBP1AL - PRODUTTORE PENTAX</t>
  </si>
  <si>
    <t>604/2022</t>
  </si>
  <si>
    <t>1080/2022</t>
  </si>
  <si>
    <t>01090420934</t>
  </si>
  <si>
    <t xml:space="preserve">PRIMETECH SRL </t>
  </si>
  <si>
    <t xml:space="preserve">PROMED SRL
</t>
  </si>
  <si>
    <t>CHINESPORT SPA</t>
  </si>
  <si>
    <t xml:space="preserve">PHILIPS HEALTHCARE S.P.A.  </t>
  </si>
  <si>
    <t>01542580269</t>
  </si>
  <si>
    <t>1106/2022</t>
  </si>
  <si>
    <t>01453290098</t>
  </si>
  <si>
    <t>664/2022</t>
  </si>
  <si>
    <t>1044/2022</t>
  </si>
  <si>
    <t>1334/2022</t>
  </si>
  <si>
    <t>1336/2022</t>
  </si>
  <si>
    <t>1295/2023</t>
  </si>
  <si>
    <t>1293/2023</t>
  </si>
  <si>
    <t>1297/2023</t>
  </si>
  <si>
    <t>1333/2022</t>
  </si>
  <si>
    <t>1296/2023</t>
  </si>
  <si>
    <t>12268050155</t>
  </si>
  <si>
    <t>1335/2022</t>
  </si>
  <si>
    <t>1342/2022</t>
  </si>
  <si>
    <t>06083270154</t>
  </si>
  <si>
    <t>Servizio di Help Desk aziendale per malfunzionamento hardware e software</t>
  </si>
  <si>
    <t xml:space="preserve">ex NORDEST SERVIZI SRL incorporata in EUROSYSTEM SPA  </t>
  </si>
  <si>
    <t>746/2016</t>
  </si>
  <si>
    <t>939/2019
92/2022</t>
  </si>
  <si>
    <t>904/2022</t>
  </si>
  <si>
    <t>00226170157</t>
  </si>
  <si>
    <t>254/2023</t>
  </si>
  <si>
    <t>ORIONE DI BISTURFI SRL</t>
  </si>
  <si>
    <t>GPI SPA</t>
  </si>
  <si>
    <t>1001/2022</t>
  </si>
  <si>
    <t>01944260221</t>
  </si>
  <si>
    <t>01269090930</t>
  </si>
  <si>
    <t>414/2023</t>
  </si>
  <si>
    <t>93314468D6</t>
  </si>
  <si>
    <t>727/2022</t>
  </si>
  <si>
    <t xml:space="preserve">PROCEDURA APERTA </t>
  </si>
  <si>
    <t>manutenzione Full risk ed assistenza tecnica a strumentazione di endoscopia, produttore Fujifilm - RINNOVO</t>
  </si>
  <si>
    <t xml:space="preserve">RTI ALTHEA ITALIA SPA, SIEMENS HEALTHCARE SRL, GE MEDICAL SYSTEMS ITALIA SPA </t>
  </si>
  <si>
    <t>157/2023</t>
  </si>
  <si>
    <t>07869740584</t>
  </si>
  <si>
    <t>870/2023</t>
  </si>
  <si>
    <t>09695290966</t>
  </si>
  <si>
    <t>582/2023</t>
  </si>
  <si>
    <t>OLYMPUS ITALIA SRL</t>
  </si>
  <si>
    <t>GE MEDICAL SYSTEM SPA</t>
  </si>
  <si>
    <t>ESAOTE SPA</t>
  </si>
  <si>
    <t>GENERAL MEDICAL MERATE SPA</t>
  </si>
  <si>
    <t>RTI FASTWEB S.P.A - MATICMIND S.P.A. - N&amp;C S.R.L. - CONSORZIO STABILE CONSIELTE SOCIETÀ CONSORTILE A RESPONSABILITÀ LIMITATA</t>
  </si>
  <si>
    <t>1294/2023</t>
  </si>
  <si>
    <t>1304/2023</t>
  </si>
  <si>
    <t>1303/2023</t>
  </si>
  <si>
    <t>1278/2023</t>
  </si>
  <si>
    <t>1275/2023</t>
  </si>
  <si>
    <t>731/2023</t>
  </si>
  <si>
    <t>TELEGAMMA S.A.S DI GAMMA DIVIDINO &amp; C.</t>
  </si>
  <si>
    <t>858/2023</t>
  </si>
  <si>
    <t>571/2023</t>
  </si>
  <si>
    <t>AI4HEALTH SRL</t>
  </si>
  <si>
    <t>1266/2021
860/2023</t>
  </si>
  <si>
    <t>185/2021</t>
  </si>
  <si>
    <t>EUROSYSTEM SPA</t>
  </si>
  <si>
    <t>912/2023</t>
  </si>
  <si>
    <t>RTI VODAFONE ITALIA S.P.A. -  ENTERPRISE SERVICES ITALIA S.R.L. - ITD SOLUTIONS S.P.A.</t>
  </si>
  <si>
    <t>1024/2023</t>
  </si>
  <si>
    <t>1116/2023</t>
  </si>
  <si>
    <t>BUTALI SPA</t>
  </si>
  <si>
    <t>1117/2023</t>
  </si>
  <si>
    <t>1181/2023</t>
  </si>
  <si>
    <t>1182/2023</t>
  </si>
  <si>
    <t>1217/2023</t>
  </si>
  <si>
    <t>ACCENTURE S.P.A. - FASTWEB S.P.A. - FINCANTIERI NEXTECH SPA - DEAS DIFESA E ANALISI SISTEMI S.PA</t>
  </si>
  <si>
    <t>227/2023</t>
  </si>
  <si>
    <t>207/2023</t>
  </si>
  <si>
    <t>645/2023</t>
  </si>
  <si>
    <t>303/2023</t>
  </si>
  <si>
    <t>1273/2023</t>
  </si>
  <si>
    <t>HTS - HI TECH SERVICES S.R.L.</t>
  </si>
  <si>
    <t>1058/2023</t>
  </si>
  <si>
    <t>90/2023</t>
  </si>
  <si>
    <t>256/2023</t>
  </si>
  <si>
    <t>573/2023</t>
  </si>
  <si>
    <t>747/2023</t>
  </si>
  <si>
    <t>646/2023</t>
  </si>
  <si>
    <t>50/2023</t>
  </si>
  <si>
    <t>288/2023</t>
  </si>
  <si>
    <t>278/2023</t>
  </si>
  <si>
    <t>208/2023</t>
  </si>
  <si>
    <t>AYNO VIDEOCONFERENZE SRL</t>
  </si>
  <si>
    <t>SPRING FIRM SRL</t>
  </si>
  <si>
    <t>923/2023</t>
  </si>
  <si>
    <t xml:space="preserve">698/2021
</t>
  </si>
  <si>
    <t>1310/2023</t>
  </si>
  <si>
    <t>63/2010</t>
  </si>
  <si>
    <t>328/2022</t>
  </si>
  <si>
    <t>APL?</t>
  </si>
  <si>
    <t>337/2022</t>
  </si>
  <si>
    <t>642/2021</t>
  </si>
  <si>
    <t>643/2021</t>
  </si>
  <si>
    <t>409/2022</t>
  </si>
  <si>
    <t>2028/2018</t>
  </si>
  <si>
    <t>482/2020</t>
  </si>
  <si>
    <t>91/2023</t>
  </si>
  <si>
    <t>69/2022</t>
  </si>
  <si>
    <t>125/2022</t>
  </si>
  <si>
    <t>ex MONDOFARMA SRL incorporata in CGM PHARMAONE SRL</t>
  </si>
  <si>
    <t>322/2021</t>
  </si>
  <si>
    <t>595/2022</t>
  </si>
  <si>
    <t>DETERMINA ADESIONE ACCORDO QUADRO</t>
  </si>
  <si>
    <t>877/2022</t>
  </si>
  <si>
    <t>116/2021</t>
  </si>
  <si>
    <t>759/2021</t>
  </si>
  <si>
    <t xml:space="preserve">Servizi di telefonia </t>
  </si>
  <si>
    <t>SERVIZIO DI CLOUD COMPUTING</t>
  </si>
  <si>
    <t xml:space="preserve">Fornitura connettività dati </t>
  </si>
  <si>
    <t xml:space="preserve">DETERMINA AFFIDAMENTO DIRETTO </t>
  </si>
  <si>
    <t xml:space="preserve">Fornitura servizio </t>
  </si>
  <si>
    <t>servizio di supporto a 12 licenze socket VMware VSAN standard</t>
  </si>
  <si>
    <t>FORNITURA DI RICAMBI ED ACCESSORI INFORMATICI DI VARIA NATURA DA DESTINARE ALLE POSTAZIONI DI LAVORO</t>
  </si>
  <si>
    <t>fornitura del rinnovo del certificato digitale “DIGICERT”.</t>
  </si>
  <si>
    <t>SERVIZIO DI ASSISTENZA TECNICA E MANUTENZIONE DEI MODULI SOFTWARE MAP (PER IL MONITORAGGIO E LA GESTIONE DELLE FLOTTE AZIENDALI) E REM (PER LA GESTIONE DEI BENI IMMOBILI)</t>
  </si>
  <si>
    <t>servizio di attivazione e manutenzione del sistema informativo e gestionale WINGESFAR</t>
  </si>
  <si>
    <t>servizio di collegamento informatico “Telemaco” di accesso ai dati del Registro Imprese e del Registro Protesti, per il periodo di dodici mesi</t>
  </si>
  <si>
    <t xml:space="preserve">Fornitura materiale telefonico - cuffie </t>
  </si>
  <si>
    <t>servizio di assistenza tecnica e manutenzione software al servizio applicativo denominato “IAM”</t>
  </si>
  <si>
    <t>servizio Telemaco di accesso ai dati del Registro Imprese e del Registro Protesti – periodo 01/02/2021-31/01/2022</t>
  </si>
  <si>
    <t>servizio di manutenzione ed assistenza tecnica del software “Simpledo per la gestione della salute e sicurezza sui luoghi di lavoro”</t>
  </si>
  <si>
    <t xml:space="preserve">Servixi di telefonia </t>
  </si>
  <si>
    <t>Servizi di connettività dati</t>
  </si>
  <si>
    <t>N.A.</t>
  </si>
  <si>
    <t xml:space="preserve">N.A. 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</si>
</sst>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dd/mm/yy;@"/>
    <numFmt numFmtId="174" formatCode="#"/>
    <numFmt numFmtId="175" formatCode="[$-410]dddd\ d\ mmmm\ yyyy"/>
    <numFmt numFmtId="176" formatCode="d/m/yy;@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d/m/yyyy;@"/>
    <numFmt numFmtId="182" formatCode="mmm\-yyyy"/>
    <numFmt numFmtId="183" formatCode="#,##0.00\ _€"/>
    <numFmt numFmtId="184" formatCode="#,##0.00\ &quot;€&quot;"/>
    <numFmt numFmtId="185" formatCode="_-* #,##0.00\ [$€-410]_-;\-* #,##0.00\ [$€-410]_-;_-* &quot;-&quot;??\ [$€-410]_-;_-@_-"/>
    <numFmt numFmtId="186" formatCode="[$€-2]\ #,##0.00;[Red]\-[$€-2]\ #,##0.00"/>
    <numFmt numFmtId="187" formatCode="0.0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Gadugi"/>
      <family val="2"/>
    </font>
    <font>
      <b/>
      <sz val="9"/>
      <name val="Gadug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2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vertical="top" wrapText="1"/>
    </xf>
    <xf numFmtId="184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 quotePrefix="1">
      <alignment horizontal="left" vertical="top" wrapText="1"/>
    </xf>
    <xf numFmtId="184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 quotePrefix="1">
      <alignment horizontal="center" vertical="center" wrapText="1"/>
    </xf>
    <xf numFmtId="4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14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84" fontId="5" fillId="0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4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4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 wrapText="1"/>
    </xf>
    <xf numFmtId="49" fontId="5" fillId="0" borderId="0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Alignment="1" quotePrefix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0" xfId="0" applyFont="1" applyFill="1" applyAlignment="1" quotePrefix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10" borderId="0" xfId="0" applyFont="1" applyFill="1" applyBorder="1" applyAlignment="1">
      <alignment horizontal="center" vertical="center" wrapText="1"/>
    </xf>
    <xf numFmtId="49" fontId="6" fillId="10" borderId="0" xfId="0" applyNumberFormat="1" applyFont="1" applyFill="1" applyBorder="1" applyAlignment="1">
      <alignment horizontal="center" vertical="center" wrapText="1"/>
    </xf>
    <xf numFmtId="184" fontId="6" fillId="10" borderId="0" xfId="0" applyNumberFormat="1" applyFont="1" applyFill="1" applyBorder="1" applyAlignment="1">
      <alignment horizontal="center" vertical="center" wrapText="1"/>
    </xf>
    <xf numFmtId="14" fontId="6" fillId="1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rmale 2" xfId="50"/>
    <cellStyle name="Normale 2 2" xfId="51"/>
    <cellStyle name="Normale 3" xfId="52"/>
    <cellStyle name="Normale 4" xfId="53"/>
    <cellStyle name="Normale 4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421875" style="1" customWidth="1"/>
    <col min="2" max="2" width="14.421875" style="1" bestFit="1" customWidth="1"/>
    <col min="3" max="3" width="13.28125" style="1" customWidth="1"/>
    <col min="4" max="4" width="21.57421875" style="1" customWidth="1"/>
    <col min="5" max="5" width="59.421875" style="1" customWidth="1"/>
    <col min="6" max="6" width="32.00390625" style="21" customWidth="1"/>
    <col min="7" max="7" width="29.140625" style="1" customWidth="1"/>
    <col min="8" max="8" width="15.7109375" style="21" customWidth="1"/>
    <col min="9" max="10" width="21.7109375" style="1" customWidth="1"/>
    <col min="11" max="11" width="17.7109375" style="1" customWidth="1"/>
    <col min="12" max="12" width="16.57421875" style="1" customWidth="1"/>
    <col min="13" max="14" width="15.7109375" style="1" customWidth="1"/>
    <col min="15" max="15" width="15.7109375" style="22" customWidth="1"/>
    <col min="16" max="16384" width="9.140625" style="1" customWidth="1"/>
  </cols>
  <sheetData>
    <row r="1" spans="1:15" s="2" customFormat="1" ht="13.5">
      <c r="A1" s="1"/>
      <c r="F1" s="3"/>
      <c r="H1" s="16"/>
      <c r="O1" s="4"/>
    </row>
    <row r="2" spans="1:15" s="23" customFormat="1" ht="67.5">
      <c r="A2" s="12"/>
      <c r="B2" s="31" t="s">
        <v>0</v>
      </c>
      <c r="C2" s="32" t="s">
        <v>13</v>
      </c>
      <c r="D2" s="31" t="s">
        <v>96</v>
      </c>
      <c r="E2" s="31" t="s">
        <v>97</v>
      </c>
      <c r="F2" s="31" t="s">
        <v>103</v>
      </c>
      <c r="G2" s="32" t="s">
        <v>98</v>
      </c>
      <c r="H2" s="31" t="s">
        <v>1</v>
      </c>
      <c r="I2" s="31" t="s">
        <v>99</v>
      </c>
      <c r="J2" s="31" t="s">
        <v>315</v>
      </c>
      <c r="K2" s="31" t="s">
        <v>340</v>
      </c>
      <c r="L2" s="33" t="s">
        <v>22</v>
      </c>
      <c r="M2" s="34" t="s">
        <v>100</v>
      </c>
      <c r="N2" s="34" t="s">
        <v>101</v>
      </c>
      <c r="O2" s="33" t="s">
        <v>102</v>
      </c>
    </row>
    <row r="3" spans="2:15" s="5" customFormat="1" ht="40.5" customHeight="1">
      <c r="B3" s="21" t="s">
        <v>256</v>
      </c>
      <c r="C3" s="12">
        <v>1772890935</v>
      </c>
      <c r="D3" s="8" t="s">
        <v>15</v>
      </c>
      <c r="E3" s="13" t="s">
        <v>473</v>
      </c>
      <c r="F3" s="17" t="s">
        <v>191</v>
      </c>
      <c r="G3" s="17" t="s">
        <v>257</v>
      </c>
      <c r="H3" s="21" t="s">
        <v>10</v>
      </c>
      <c r="I3" s="17" t="s">
        <v>257</v>
      </c>
      <c r="J3" s="12" t="s">
        <v>452</v>
      </c>
      <c r="K3" s="12" t="s">
        <v>341</v>
      </c>
      <c r="L3" s="18">
        <v>100970</v>
      </c>
      <c r="M3" s="19">
        <v>40238</v>
      </c>
      <c r="N3" s="21" t="s">
        <v>488</v>
      </c>
      <c r="O3" s="20">
        <v>196794.23</v>
      </c>
    </row>
    <row r="4" spans="2:15" s="5" customFormat="1" ht="24">
      <c r="B4" s="25" t="s">
        <v>64</v>
      </c>
      <c r="C4" s="12" t="s">
        <v>54</v>
      </c>
      <c r="D4" s="8" t="s">
        <v>53</v>
      </c>
      <c r="E4" s="8" t="s">
        <v>65</v>
      </c>
      <c r="F4" s="12" t="s">
        <v>66</v>
      </c>
      <c r="G4" s="15" t="s">
        <v>31</v>
      </c>
      <c r="H4" s="12" t="s">
        <v>30</v>
      </c>
      <c r="I4" s="12" t="s">
        <v>31</v>
      </c>
      <c r="J4" s="12" t="s">
        <v>320</v>
      </c>
      <c r="K4" s="12" t="s">
        <v>341</v>
      </c>
      <c r="L4" s="9">
        <v>390000</v>
      </c>
      <c r="M4" s="10">
        <v>42919</v>
      </c>
      <c r="N4" s="10">
        <v>44926</v>
      </c>
      <c r="O4" s="11">
        <f>302166.63+4000+34999.98+4000+34999.98+5833.33+4000</f>
        <v>389999.92</v>
      </c>
    </row>
    <row r="5" spans="2:15" s="5" customFormat="1" ht="24">
      <c r="B5" s="25" t="s">
        <v>33</v>
      </c>
      <c r="C5" s="12">
        <v>1772890933</v>
      </c>
      <c r="D5" s="8" t="s">
        <v>53</v>
      </c>
      <c r="E5" s="8" t="s">
        <v>34</v>
      </c>
      <c r="F5" s="12" t="s">
        <v>57</v>
      </c>
      <c r="G5" s="17" t="s">
        <v>257</v>
      </c>
      <c r="H5" s="12" t="s">
        <v>10</v>
      </c>
      <c r="I5" s="17" t="s">
        <v>257</v>
      </c>
      <c r="J5" s="12" t="s">
        <v>319</v>
      </c>
      <c r="K5" s="12" t="s">
        <v>341</v>
      </c>
      <c r="L5" s="9">
        <v>818445.01</v>
      </c>
      <c r="M5" s="10">
        <v>43136</v>
      </c>
      <c r="N5" s="10">
        <v>44597</v>
      </c>
      <c r="O5" s="11">
        <v>1061350.38</v>
      </c>
    </row>
    <row r="6" spans="2:15" s="5" customFormat="1" ht="40.5" customHeight="1">
      <c r="B6" s="21" t="s">
        <v>261</v>
      </c>
      <c r="C6" s="12">
        <v>1772890935</v>
      </c>
      <c r="D6" s="8" t="s">
        <v>53</v>
      </c>
      <c r="E6" s="8" t="s">
        <v>472</v>
      </c>
      <c r="F6" s="17" t="s">
        <v>191</v>
      </c>
      <c r="G6" s="17" t="s">
        <v>255</v>
      </c>
      <c r="H6" s="21" t="s">
        <v>254</v>
      </c>
      <c r="I6" s="17" t="s">
        <v>255</v>
      </c>
      <c r="J6" s="12" t="s">
        <v>459</v>
      </c>
      <c r="K6" s="12" t="s">
        <v>341</v>
      </c>
      <c r="L6" s="18">
        <v>8243.76</v>
      </c>
      <c r="M6" s="19">
        <v>43388</v>
      </c>
      <c r="N6" s="21" t="s">
        <v>489</v>
      </c>
      <c r="O6" s="20">
        <v>6704.77</v>
      </c>
    </row>
    <row r="7" spans="2:15" s="5" customFormat="1" ht="24">
      <c r="B7" s="25" t="s">
        <v>39</v>
      </c>
      <c r="C7" s="12">
        <v>1772890933</v>
      </c>
      <c r="D7" s="8" t="s">
        <v>53</v>
      </c>
      <c r="E7" s="8" t="s">
        <v>40</v>
      </c>
      <c r="F7" s="12" t="s">
        <v>323</v>
      </c>
      <c r="G7" s="17" t="s">
        <v>329</v>
      </c>
      <c r="H7" s="12" t="s">
        <v>32</v>
      </c>
      <c r="I7" s="17" t="s">
        <v>329</v>
      </c>
      <c r="J7" s="12" t="s">
        <v>317</v>
      </c>
      <c r="K7" s="12" t="s">
        <v>341</v>
      </c>
      <c r="L7" s="9">
        <v>60800</v>
      </c>
      <c r="M7" s="10">
        <v>43390</v>
      </c>
      <c r="N7" s="10">
        <v>46022</v>
      </c>
      <c r="O7" s="11">
        <f>5200+7164+200+200+7200+7000+796.06+5970</f>
        <v>33730.06</v>
      </c>
    </row>
    <row r="8" spans="2:15" s="5" customFormat="1" ht="24">
      <c r="B8" s="25" t="s">
        <v>36</v>
      </c>
      <c r="C8" s="12">
        <v>1772890933</v>
      </c>
      <c r="D8" s="8" t="s">
        <v>53</v>
      </c>
      <c r="E8" s="8" t="s">
        <v>37</v>
      </c>
      <c r="F8" s="12" t="s">
        <v>323</v>
      </c>
      <c r="G8" s="17" t="s">
        <v>21</v>
      </c>
      <c r="H8" s="12" t="s">
        <v>38</v>
      </c>
      <c r="I8" s="17" t="s">
        <v>21</v>
      </c>
      <c r="J8" s="12" t="s">
        <v>316</v>
      </c>
      <c r="K8" s="12" t="s">
        <v>341</v>
      </c>
      <c r="L8" s="9">
        <v>989940</v>
      </c>
      <c r="M8" s="10">
        <v>43405</v>
      </c>
      <c r="N8" s="10">
        <v>45961</v>
      </c>
      <c r="O8" s="11">
        <f>19789.11+70356.45+70356.45+70356.45+70356.45+70356.45+70356.45+70356.45+70356.45+70356.45</f>
        <v>652997.16</v>
      </c>
    </row>
    <row r="9" spans="2:15" s="5" customFormat="1" ht="24">
      <c r="B9" s="25" t="s">
        <v>48</v>
      </c>
      <c r="C9" s="12">
        <v>1772890933</v>
      </c>
      <c r="D9" s="8" t="s">
        <v>53</v>
      </c>
      <c r="E9" s="8" t="s">
        <v>49</v>
      </c>
      <c r="F9" s="12" t="s">
        <v>334</v>
      </c>
      <c r="G9" s="17" t="s">
        <v>330</v>
      </c>
      <c r="H9" s="12" t="s">
        <v>3</v>
      </c>
      <c r="I9" s="17" t="s">
        <v>330</v>
      </c>
      <c r="J9" s="12" t="s">
        <v>318</v>
      </c>
      <c r="K9" s="12" t="s">
        <v>341</v>
      </c>
      <c r="L9" s="9">
        <v>1200000</v>
      </c>
      <c r="M9" s="10">
        <v>43586</v>
      </c>
      <c r="N9" s="10">
        <v>43585</v>
      </c>
      <c r="O9" s="11">
        <v>1263916.19</v>
      </c>
    </row>
    <row r="10" spans="2:15" s="5" customFormat="1" ht="54" customHeight="1">
      <c r="B10" s="21" t="s">
        <v>280</v>
      </c>
      <c r="C10" s="12">
        <v>1772890935</v>
      </c>
      <c r="D10" s="8" t="s">
        <v>53</v>
      </c>
      <c r="E10" s="13" t="s">
        <v>471</v>
      </c>
      <c r="F10" s="13" t="s">
        <v>191</v>
      </c>
      <c r="G10" s="17" t="s">
        <v>255</v>
      </c>
      <c r="H10" s="21" t="s">
        <v>254</v>
      </c>
      <c r="I10" s="17" t="s">
        <v>255</v>
      </c>
      <c r="J10" s="12" t="s">
        <v>467</v>
      </c>
      <c r="K10" s="12" t="s">
        <v>341</v>
      </c>
      <c r="L10" s="18">
        <v>60884.31</v>
      </c>
      <c r="M10" s="19">
        <v>43606</v>
      </c>
      <c r="N10" s="21" t="s">
        <v>489</v>
      </c>
      <c r="O10" s="20">
        <v>91073.67</v>
      </c>
    </row>
    <row r="11" spans="2:15" s="6" customFormat="1" ht="30" customHeight="1">
      <c r="B11" s="21" t="s">
        <v>281</v>
      </c>
      <c r="C11" s="12">
        <v>1772890935</v>
      </c>
      <c r="D11" s="8" t="s">
        <v>53</v>
      </c>
      <c r="E11" s="13" t="s">
        <v>487</v>
      </c>
      <c r="F11" s="17" t="s">
        <v>191</v>
      </c>
      <c r="G11" s="17" t="s">
        <v>257</v>
      </c>
      <c r="H11" s="21" t="s">
        <v>10</v>
      </c>
      <c r="I11" s="17" t="s">
        <v>257</v>
      </c>
      <c r="J11" s="12" t="s">
        <v>460</v>
      </c>
      <c r="K11" s="12" t="s">
        <v>461</v>
      </c>
      <c r="L11" s="18">
        <v>50000</v>
      </c>
      <c r="M11" s="19">
        <v>43727</v>
      </c>
      <c r="N11" s="19">
        <v>45201</v>
      </c>
      <c r="O11" s="20">
        <v>176810.34</v>
      </c>
    </row>
    <row r="12" spans="2:15" s="6" customFormat="1" ht="30" customHeight="1">
      <c r="B12" s="25" t="s">
        <v>51</v>
      </c>
      <c r="C12" s="12">
        <v>1772890933</v>
      </c>
      <c r="D12" s="8" t="s">
        <v>53</v>
      </c>
      <c r="E12" s="8" t="s">
        <v>52</v>
      </c>
      <c r="F12" s="12" t="s">
        <v>57</v>
      </c>
      <c r="G12" s="15" t="s">
        <v>362</v>
      </c>
      <c r="H12" s="12" t="s">
        <v>46</v>
      </c>
      <c r="I12" s="12" t="s">
        <v>47</v>
      </c>
      <c r="J12" s="12" t="s">
        <v>321</v>
      </c>
      <c r="K12" s="12" t="s">
        <v>341</v>
      </c>
      <c r="L12" s="9">
        <v>39900</v>
      </c>
      <c r="M12" s="10">
        <v>43831</v>
      </c>
      <c r="N12" s="10">
        <v>45291</v>
      </c>
      <c r="O12" s="11">
        <f>534.5+211.9+508.6+1582.05+140.4+373.36+117.6+1939.8+234+235.82+564.11+156+1590+275+1708.02+724.77+7.95</f>
        <v>10903.880000000001</v>
      </c>
    </row>
    <row r="13" spans="2:15" s="6" customFormat="1" ht="30" customHeight="1">
      <c r="B13" s="12">
        <v>8619335441</v>
      </c>
      <c r="C13" s="12">
        <v>1772890933</v>
      </c>
      <c r="D13" s="8" t="s">
        <v>53</v>
      </c>
      <c r="E13" s="7" t="s">
        <v>82</v>
      </c>
      <c r="F13" s="12" t="s">
        <v>323</v>
      </c>
      <c r="G13" s="12" t="s">
        <v>21</v>
      </c>
      <c r="H13" s="15" t="s">
        <v>83</v>
      </c>
      <c r="I13" s="12" t="s">
        <v>21</v>
      </c>
      <c r="J13" s="12" t="s">
        <v>335</v>
      </c>
      <c r="K13" s="12" t="s">
        <v>341</v>
      </c>
      <c r="L13" s="9">
        <v>260084.2</v>
      </c>
      <c r="M13" s="14">
        <v>43831</v>
      </c>
      <c r="N13" s="14">
        <v>44926</v>
      </c>
      <c r="O13" s="11">
        <f>21565.31+21565.31+21565.31+21565.31+21565.31+21565.31+21565.31+21565.31+21565.31+21565.31+21565.31-2459.92+21617.23</f>
        <v>256375.72</v>
      </c>
    </row>
    <row r="14" spans="2:15" s="6" customFormat="1" ht="30" customHeight="1">
      <c r="B14" s="21" t="s">
        <v>303</v>
      </c>
      <c r="C14" s="12">
        <v>1772890935</v>
      </c>
      <c r="D14" s="8" t="s">
        <v>53</v>
      </c>
      <c r="E14" s="13" t="s">
        <v>486</v>
      </c>
      <c r="F14" s="17" t="s">
        <v>57</v>
      </c>
      <c r="G14" s="17" t="s">
        <v>255</v>
      </c>
      <c r="H14" s="21" t="s">
        <v>254</v>
      </c>
      <c r="I14" s="17" t="s">
        <v>255</v>
      </c>
      <c r="J14" s="12" t="s">
        <v>467</v>
      </c>
      <c r="K14" s="12" t="s">
        <v>341</v>
      </c>
      <c r="L14" s="18">
        <v>39900</v>
      </c>
      <c r="M14" s="19">
        <v>43963</v>
      </c>
      <c r="N14" s="21" t="s">
        <v>489</v>
      </c>
      <c r="O14" s="20">
        <v>16398.05</v>
      </c>
    </row>
    <row r="15" spans="2:15" s="6" customFormat="1" ht="24">
      <c r="B15" s="25" t="s">
        <v>61</v>
      </c>
      <c r="C15" s="12" t="s">
        <v>54</v>
      </c>
      <c r="D15" s="8" t="s">
        <v>53</v>
      </c>
      <c r="E15" s="8" t="s">
        <v>62</v>
      </c>
      <c r="F15" s="12" t="s">
        <v>57</v>
      </c>
      <c r="G15" s="15" t="s">
        <v>360</v>
      </c>
      <c r="H15" s="12" t="s">
        <v>35</v>
      </c>
      <c r="I15" s="12" t="s">
        <v>63</v>
      </c>
      <c r="J15" s="12" t="s">
        <v>322</v>
      </c>
      <c r="K15" s="12" t="s">
        <v>341</v>
      </c>
      <c r="L15" s="9">
        <v>34000</v>
      </c>
      <c r="M15" s="10">
        <v>44013</v>
      </c>
      <c r="N15" s="10">
        <v>45838</v>
      </c>
      <c r="O15" s="11">
        <v>15300</v>
      </c>
    </row>
    <row r="16" spans="2:15" s="6" customFormat="1" ht="30" customHeight="1">
      <c r="B16" s="21" t="s">
        <v>265</v>
      </c>
      <c r="C16" s="12">
        <v>1772890935</v>
      </c>
      <c r="D16" s="8" t="s">
        <v>53</v>
      </c>
      <c r="E16" s="13" t="s">
        <v>471</v>
      </c>
      <c r="F16" s="21" t="s">
        <v>56</v>
      </c>
      <c r="G16" s="17" t="s">
        <v>267</v>
      </c>
      <c r="H16" s="21" t="s">
        <v>266</v>
      </c>
      <c r="I16" s="17" t="s">
        <v>267</v>
      </c>
      <c r="J16" s="12" t="s">
        <v>467</v>
      </c>
      <c r="K16" s="12" t="s">
        <v>341</v>
      </c>
      <c r="L16" s="18">
        <v>1320</v>
      </c>
      <c r="M16" s="19">
        <v>44027</v>
      </c>
      <c r="N16" s="19">
        <v>44196</v>
      </c>
      <c r="O16" s="20">
        <v>2353.33</v>
      </c>
    </row>
    <row r="17" spans="2:15" s="6" customFormat="1" ht="30" customHeight="1">
      <c r="B17" s="25" t="s">
        <v>67</v>
      </c>
      <c r="C17" s="12" t="s">
        <v>54</v>
      </c>
      <c r="D17" s="8" t="s">
        <v>53</v>
      </c>
      <c r="E17" s="8" t="s">
        <v>68</v>
      </c>
      <c r="F17" s="12" t="s">
        <v>57</v>
      </c>
      <c r="G17" s="15" t="s">
        <v>69</v>
      </c>
      <c r="H17" s="12" t="s">
        <v>70</v>
      </c>
      <c r="I17" s="12" t="s">
        <v>69</v>
      </c>
      <c r="J17" s="12" t="s">
        <v>324</v>
      </c>
      <c r="K17" s="12" t="s">
        <v>341</v>
      </c>
      <c r="L17" s="9">
        <v>18760</v>
      </c>
      <c r="M17" s="10">
        <v>44150</v>
      </c>
      <c r="N17" s="10">
        <v>46705</v>
      </c>
      <c r="O17" s="11">
        <f>355.2+2680+1340+1340</f>
        <v>5715.2</v>
      </c>
    </row>
    <row r="18" spans="2:15" s="6" customFormat="1" ht="42" customHeight="1">
      <c r="B18" s="12" t="s">
        <v>72</v>
      </c>
      <c r="C18" s="12">
        <v>1772890933</v>
      </c>
      <c r="D18" s="8" t="s">
        <v>53</v>
      </c>
      <c r="E18" s="7" t="s">
        <v>73</v>
      </c>
      <c r="F18" s="12" t="s">
        <v>323</v>
      </c>
      <c r="G18" s="15" t="s">
        <v>17</v>
      </c>
      <c r="H18" s="15" t="s">
        <v>18</v>
      </c>
      <c r="I18" s="12" t="s">
        <v>17</v>
      </c>
      <c r="J18" s="12" t="s">
        <v>325</v>
      </c>
      <c r="K18" s="12" t="s">
        <v>341</v>
      </c>
      <c r="L18" s="9">
        <v>31500</v>
      </c>
      <c r="M18" s="14">
        <v>44197</v>
      </c>
      <c r="N18" s="14">
        <v>44926</v>
      </c>
      <c r="O18" s="11">
        <f>7796.25+7796.25+600+7875+500+8032.5</f>
        <v>32600</v>
      </c>
    </row>
    <row r="19" spans="2:15" s="6" customFormat="1" ht="30" customHeight="1">
      <c r="B19" s="12" t="s">
        <v>74</v>
      </c>
      <c r="C19" s="12">
        <v>1772890933</v>
      </c>
      <c r="D19" s="8" t="s">
        <v>53</v>
      </c>
      <c r="E19" s="7" t="s">
        <v>75</v>
      </c>
      <c r="F19" s="12" t="s">
        <v>323</v>
      </c>
      <c r="G19" s="15" t="s">
        <v>363</v>
      </c>
      <c r="H19" s="15" t="s">
        <v>4</v>
      </c>
      <c r="I19" s="12" t="s">
        <v>5</v>
      </c>
      <c r="J19" s="12" t="s">
        <v>327</v>
      </c>
      <c r="K19" s="12" t="s">
        <v>341</v>
      </c>
      <c r="L19" s="9">
        <v>88822</v>
      </c>
      <c r="M19" s="14">
        <v>44197</v>
      </c>
      <c r="N19" s="14">
        <v>44926</v>
      </c>
      <c r="O19" s="11">
        <f>21983.45+21983.44+22205.5+22205.5+541.81</f>
        <v>88919.7</v>
      </c>
    </row>
    <row r="20" spans="2:15" s="6" customFormat="1" ht="30" customHeight="1">
      <c r="B20" s="12" t="s">
        <v>76</v>
      </c>
      <c r="C20" s="12">
        <v>1772890933</v>
      </c>
      <c r="D20" s="8" t="s">
        <v>53</v>
      </c>
      <c r="E20" s="7" t="s">
        <v>77</v>
      </c>
      <c r="F20" s="12" t="s">
        <v>323</v>
      </c>
      <c r="G20" s="15" t="s">
        <v>9</v>
      </c>
      <c r="H20" s="15" t="s">
        <v>8</v>
      </c>
      <c r="I20" s="12" t="s">
        <v>9</v>
      </c>
      <c r="J20" s="12" t="s">
        <v>326</v>
      </c>
      <c r="K20" s="12" t="s">
        <v>341</v>
      </c>
      <c r="L20" s="9">
        <v>29388</v>
      </c>
      <c r="M20" s="14">
        <v>44197</v>
      </c>
      <c r="N20" s="14">
        <v>44926</v>
      </c>
      <c r="O20" s="11">
        <f>7273.5+7273.5+5539.89</f>
        <v>20086.89</v>
      </c>
    </row>
    <row r="21" spans="2:15" s="6" customFormat="1" ht="36.75" customHeight="1">
      <c r="B21" s="12">
        <v>8604779842</v>
      </c>
      <c r="C21" s="12">
        <v>1772890933</v>
      </c>
      <c r="D21" s="8" t="s">
        <v>53</v>
      </c>
      <c r="E21" s="7" t="s">
        <v>78</v>
      </c>
      <c r="F21" s="12" t="s">
        <v>323</v>
      </c>
      <c r="G21" s="15" t="s">
        <v>42</v>
      </c>
      <c r="H21" s="15" t="s">
        <v>41</v>
      </c>
      <c r="I21" s="15" t="s">
        <v>42</v>
      </c>
      <c r="J21" s="12" t="s">
        <v>328</v>
      </c>
      <c r="K21" s="12" t="s">
        <v>341</v>
      </c>
      <c r="L21" s="9">
        <v>79620</v>
      </c>
      <c r="M21" s="14">
        <v>44197</v>
      </c>
      <c r="N21" s="14">
        <v>44926</v>
      </c>
      <c r="O21" s="11">
        <f>19705.92+19705.92+19905+19905+398.01</f>
        <v>79619.84999999999</v>
      </c>
    </row>
    <row r="22" spans="2:15" s="6" customFormat="1" ht="30" customHeight="1">
      <c r="B22" s="12" t="s">
        <v>71</v>
      </c>
      <c r="C22" s="12">
        <v>1772890933</v>
      </c>
      <c r="D22" s="8" t="s">
        <v>53</v>
      </c>
      <c r="E22" s="7" t="s">
        <v>331</v>
      </c>
      <c r="F22" s="12" t="s">
        <v>57</v>
      </c>
      <c r="G22" s="15" t="s">
        <v>25</v>
      </c>
      <c r="H22" s="24" t="s">
        <v>24</v>
      </c>
      <c r="I22" s="12" t="s">
        <v>25</v>
      </c>
      <c r="J22" s="12" t="s">
        <v>332</v>
      </c>
      <c r="K22" s="12" t="s">
        <v>341</v>
      </c>
      <c r="L22" s="9">
        <v>58000</v>
      </c>
      <c r="M22" s="14">
        <v>44197</v>
      </c>
      <c r="N22" s="14">
        <v>45291</v>
      </c>
      <c r="O22" s="11">
        <v>53386.4</v>
      </c>
    </row>
    <row r="23" spans="2:15" s="6" customFormat="1" ht="30" customHeight="1">
      <c r="B23" s="21" t="s">
        <v>288</v>
      </c>
      <c r="C23" s="12">
        <v>1772890935</v>
      </c>
      <c r="D23" s="8" t="s">
        <v>53</v>
      </c>
      <c r="E23" s="7" t="s">
        <v>485</v>
      </c>
      <c r="F23" s="17" t="s">
        <v>57</v>
      </c>
      <c r="G23" s="17" t="s">
        <v>290</v>
      </c>
      <c r="H23" s="21" t="s">
        <v>289</v>
      </c>
      <c r="I23" s="17" t="s">
        <v>290</v>
      </c>
      <c r="J23" s="12" t="s">
        <v>465</v>
      </c>
      <c r="K23" s="12" t="s">
        <v>341</v>
      </c>
      <c r="L23" s="18">
        <v>19350</v>
      </c>
      <c r="M23" s="19">
        <v>44197</v>
      </c>
      <c r="N23" s="19">
        <v>45291</v>
      </c>
      <c r="O23" s="20">
        <v>12878.85</v>
      </c>
    </row>
    <row r="24" spans="2:15" s="5" customFormat="1" ht="30" customHeight="1">
      <c r="B24" s="21" t="s">
        <v>304</v>
      </c>
      <c r="C24" s="12">
        <v>1772890935</v>
      </c>
      <c r="D24" s="8" t="s">
        <v>53</v>
      </c>
      <c r="E24" s="7" t="s">
        <v>484</v>
      </c>
      <c r="F24" s="17" t="s">
        <v>57</v>
      </c>
      <c r="G24" s="17" t="s">
        <v>285</v>
      </c>
      <c r="H24" s="21" t="s">
        <v>284</v>
      </c>
      <c r="I24" s="17" t="s">
        <v>285</v>
      </c>
      <c r="J24" s="12" t="s">
        <v>469</v>
      </c>
      <c r="K24" s="12" t="s">
        <v>341</v>
      </c>
      <c r="L24" s="18">
        <v>2500</v>
      </c>
      <c r="M24" s="19">
        <v>44224</v>
      </c>
      <c r="N24" s="19">
        <v>44561</v>
      </c>
      <c r="O24" s="20">
        <v>2500</v>
      </c>
    </row>
    <row r="25" spans="2:15" s="6" customFormat="1" ht="37.5" customHeight="1">
      <c r="B25" s="21" t="s">
        <v>176</v>
      </c>
      <c r="C25" s="12">
        <v>1772890934</v>
      </c>
      <c r="D25" s="8" t="s">
        <v>53</v>
      </c>
      <c r="E25" s="7" t="s">
        <v>178</v>
      </c>
      <c r="F25" s="28" t="s">
        <v>57</v>
      </c>
      <c r="G25" s="17" t="s">
        <v>417</v>
      </c>
      <c r="H25" s="26" t="s">
        <v>180</v>
      </c>
      <c r="I25" s="17" t="str">
        <f>G25</f>
        <v>AI4HEALTH SRL</v>
      </c>
      <c r="J25" s="12" t="s">
        <v>419</v>
      </c>
      <c r="K25" s="12" t="s">
        <v>418</v>
      </c>
      <c r="L25" s="18">
        <v>74999</v>
      </c>
      <c r="M25" s="19">
        <v>44242</v>
      </c>
      <c r="N25" s="19">
        <v>45336</v>
      </c>
      <c r="O25" s="20">
        <v>87344.83</v>
      </c>
    </row>
    <row r="26" spans="2:15" s="6" customFormat="1" ht="24">
      <c r="B26" s="21" t="s">
        <v>177</v>
      </c>
      <c r="C26" s="12">
        <v>1772890935</v>
      </c>
      <c r="D26" s="8" t="s">
        <v>53</v>
      </c>
      <c r="E26" s="7" t="s">
        <v>179</v>
      </c>
      <c r="F26" s="28" t="s">
        <v>57</v>
      </c>
      <c r="G26" s="17" t="s">
        <v>417</v>
      </c>
      <c r="H26" s="26" t="s">
        <v>180</v>
      </c>
      <c r="I26" s="17" t="str">
        <f>G26</f>
        <v>AI4HEALTH SRL</v>
      </c>
      <c r="J26" s="12" t="s">
        <v>419</v>
      </c>
      <c r="K26" s="12" t="s">
        <v>418</v>
      </c>
      <c r="L26" s="18">
        <v>35495</v>
      </c>
      <c r="M26" s="19">
        <v>44242</v>
      </c>
      <c r="N26" s="19">
        <v>45336</v>
      </c>
      <c r="O26" s="20">
        <v>32778.09</v>
      </c>
    </row>
    <row r="27" spans="2:15" s="6" customFormat="1" ht="24">
      <c r="B27" s="12" t="s">
        <v>79</v>
      </c>
      <c r="C27" s="12">
        <v>1772890933</v>
      </c>
      <c r="D27" s="8" t="s">
        <v>53</v>
      </c>
      <c r="E27" s="7" t="s">
        <v>80</v>
      </c>
      <c r="F27" s="12" t="s">
        <v>334</v>
      </c>
      <c r="G27" s="12" t="s">
        <v>81</v>
      </c>
      <c r="H27" s="12">
        <v>2353250547</v>
      </c>
      <c r="I27" s="12" t="s">
        <v>81</v>
      </c>
      <c r="J27" s="12" t="s">
        <v>333</v>
      </c>
      <c r="K27" s="12" t="s">
        <v>341</v>
      </c>
      <c r="L27" s="9">
        <v>10910</v>
      </c>
      <c r="M27" s="14">
        <v>44287</v>
      </c>
      <c r="N27" s="14">
        <v>45016</v>
      </c>
      <c r="O27" s="11">
        <v>10910</v>
      </c>
    </row>
    <row r="28" spans="2:15" s="6" customFormat="1" ht="40.5" customHeight="1">
      <c r="B28" s="21" t="s">
        <v>253</v>
      </c>
      <c r="C28" s="12">
        <v>1772890935</v>
      </c>
      <c r="D28" s="8" t="s">
        <v>53</v>
      </c>
      <c r="E28" s="7" t="s">
        <v>310</v>
      </c>
      <c r="F28" s="17" t="s">
        <v>191</v>
      </c>
      <c r="G28" s="17" t="s">
        <v>255</v>
      </c>
      <c r="H28" s="21" t="s">
        <v>254</v>
      </c>
      <c r="I28" s="17" t="s">
        <v>255</v>
      </c>
      <c r="J28" s="27" t="s">
        <v>450</v>
      </c>
      <c r="K28" s="12" t="s">
        <v>451</v>
      </c>
      <c r="L28" s="18">
        <v>59383.6</v>
      </c>
      <c r="M28" s="19">
        <v>44376</v>
      </c>
      <c r="N28" s="19">
        <v>45613</v>
      </c>
      <c r="O28" s="20">
        <v>103341.44</v>
      </c>
    </row>
    <row r="29" spans="2:15" s="6" customFormat="1" ht="36">
      <c r="B29" s="12" t="s">
        <v>91</v>
      </c>
      <c r="C29" s="12">
        <v>1772890933</v>
      </c>
      <c r="D29" s="8" t="s">
        <v>53</v>
      </c>
      <c r="E29" s="7" t="s">
        <v>92</v>
      </c>
      <c r="F29" s="12" t="s">
        <v>334</v>
      </c>
      <c r="G29" s="15" t="s">
        <v>397</v>
      </c>
      <c r="H29" s="15" t="s">
        <v>26</v>
      </c>
      <c r="I29" s="15" t="s">
        <v>93</v>
      </c>
      <c r="J29" s="12" t="s">
        <v>343</v>
      </c>
      <c r="K29" s="12" t="s">
        <v>341</v>
      </c>
      <c r="L29" s="9">
        <v>2483320.87</v>
      </c>
      <c r="M29" s="14">
        <v>44378</v>
      </c>
      <c r="N29" s="14">
        <v>44742</v>
      </c>
      <c r="O29" s="11">
        <f>54917.76+410790.84+510+240+240+4050+675+690+435+1770+396+600+600+1050+54917.76+410790.84+460+1190+880+1190+850+1150+700+245+590+450+260+550+6830+805+950+1965+1190+120+1470+780+594+220+250+5358+2000+14500+6400+540+250+300+380+8400+330+230+305+140+875+1580+220+180+360+160+90+200+165+210+950+950+1500+396+1364+800+190+165+410790.84+54917.75+2500+3510+7600+800+780+700+670+181677.4+410790.86+54917.76+8400+600+3500+90+420+2600+160+190+480+140+320+70+1700+760+1140+420+80+380+1250+6275+150+250+190+650+150+1150+800+396+1400+1300+181677.4+55091.3+4750+1080+60</f>
        <v>2423574.5099999993</v>
      </c>
    </row>
    <row r="30" spans="2:15" s="6" customFormat="1" ht="40.5" customHeight="1">
      <c r="B30" s="21" t="s">
        <v>268</v>
      </c>
      <c r="C30" s="12">
        <v>1772890935</v>
      </c>
      <c r="D30" s="8" t="s">
        <v>53</v>
      </c>
      <c r="E30" s="7" t="s">
        <v>313</v>
      </c>
      <c r="F30" s="17" t="s">
        <v>57</v>
      </c>
      <c r="G30" s="17" t="s">
        <v>270</v>
      </c>
      <c r="H30" s="21" t="s">
        <v>269</v>
      </c>
      <c r="I30" s="17" t="s">
        <v>270</v>
      </c>
      <c r="J30" s="12" t="s">
        <v>456</v>
      </c>
      <c r="K30" s="12" t="s">
        <v>341</v>
      </c>
      <c r="L30" s="18">
        <v>31600</v>
      </c>
      <c r="M30" s="19">
        <v>44378</v>
      </c>
      <c r="N30" s="19">
        <v>45473</v>
      </c>
      <c r="O30" s="20">
        <v>29073.03</v>
      </c>
    </row>
    <row r="31" spans="2:15" s="6" customFormat="1" ht="40.5" customHeight="1">
      <c r="B31" s="21" t="s">
        <v>271</v>
      </c>
      <c r="C31" s="12">
        <v>1772890935</v>
      </c>
      <c r="D31" s="8" t="s">
        <v>53</v>
      </c>
      <c r="E31" s="7" t="s">
        <v>314</v>
      </c>
      <c r="F31" s="17" t="s">
        <v>57</v>
      </c>
      <c r="G31" s="17" t="s">
        <v>273</v>
      </c>
      <c r="H31" s="21" t="s">
        <v>272</v>
      </c>
      <c r="I31" s="17" t="s">
        <v>273</v>
      </c>
      <c r="J31" s="12" t="s">
        <v>457</v>
      </c>
      <c r="K31" s="12" t="s">
        <v>341</v>
      </c>
      <c r="L31" s="18">
        <v>6080</v>
      </c>
      <c r="M31" s="19">
        <v>44391</v>
      </c>
      <c r="N31" s="19">
        <v>45121</v>
      </c>
      <c r="O31" s="20">
        <v>3539.94</v>
      </c>
    </row>
    <row r="32" spans="2:15" s="6" customFormat="1" ht="40.5" customHeight="1">
      <c r="B32" s="21" t="s">
        <v>305</v>
      </c>
      <c r="C32" s="12">
        <v>1772890935</v>
      </c>
      <c r="D32" s="8" t="s">
        <v>53</v>
      </c>
      <c r="E32" s="7" t="s">
        <v>483</v>
      </c>
      <c r="F32" s="17" t="s">
        <v>57</v>
      </c>
      <c r="G32" s="17" t="s">
        <v>306</v>
      </c>
      <c r="H32" s="21" t="s">
        <v>45</v>
      </c>
      <c r="I32" s="17" t="s">
        <v>306</v>
      </c>
      <c r="J32" s="12" t="s">
        <v>470</v>
      </c>
      <c r="K32" s="12" t="s">
        <v>341</v>
      </c>
      <c r="L32" s="18">
        <v>39750</v>
      </c>
      <c r="M32" s="19">
        <v>44396</v>
      </c>
      <c r="N32" s="19">
        <v>45125</v>
      </c>
      <c r="O32" s="20">
        <v>31500</v>
      </c>
    </row>
    <row r="33" spans="2:15" s="6" customFormat="1" ht="24">
      <c r="B33" s="12" t="s">
        <v>84</v>
      </c>
      <c r="C33" s="12">
        <v>1772890933</v>
      </c>
      <c r="D33" s="8" t="s">
        <v>53</v>
      </c>
      <c r="E33" s="7" t="s">
        <v>85</v>
      </c>
      <c r="F33" s="12" t="s">
        <v>57</v>
      </c>
      <c r="G33" s="12" t="s">
        <v>86</v>
      </c>
      <c r="H33" s="24" t="s">
        <v>337</v>
      </c>
      <c r="I33" s="12" t="s">
        <v>86</v>
      </c>
      <c r="J33" s="12" t="s">
        <v>336</v>
      </c>
      <c r="K33" s="12" t="s">
        <v>341</v>
      </c>
      <c r="L33" s="9">
        <v>9153</v>
      </c>
      <c r="M33" s="14">
        <v>44470</v>
      </c>
      <c r="N33" s="14">
        <v>45291</v>
      </c>
      <c r="O33" s="11">
        <f>1101.6+1001.6+1001.6+1101.6+1001.6+1011.91+1011.91+1011.91</f>
        <v>8243.73</v>
      </c>
    </row>
    <row r="34" spans="2:15" s="6" customFormat="1" ht="40.5" customHeight="1">
      <c r="B34" s="21" t="s">
        <v>294</v>
      </c>
      <c r="C34" s="12">
        <v>1772890935</v>
      </c>
      <c r="D34" s="8" t="s">
        <v>53</v>
      </c>
      <c r="E34" s="13" t="s">
        <v>482</v>
      </c>
      <c r="F34" s="17" t="s">
        <v>57</v>
      </c>
      <c r="G34" s="17" t="s">
        <v>296</v>
      </c>
      <c r="H34" s="21" t="s">
        <v>295</v>
      </c>
      <c r="I34" s="17" t="s">
        <v>296</v>
      </c>
      <c r="J34" s="12" t="s">
        <v>467</v>
      </c>
      <c r="K34" s="12" t="s">
        <v>341</v>
      </c>
      <c r="L34" s="18">
        <v>661.65</v>
      </c>
      <c r="M34" s="19">
        <v>44530</v>
      </c>
      <c r="N34" s="19">
        <v>44530</v>
      </c>
      <c r="O34" s="20">
        <v>661.65</v>
      </c>
    </row>
    <row r="35" spans="2:15" s="6" customFormat="1" ht="24">
      <c r="B35" s="12" t="s">
        <v>90</v>
      </c>
      <c r="C35" s="12">
        <v>1772890933</v>
      </c>
      <c r="D35" s="8" t="s">
        <v>53</v>
      </c>
      <c r="E35" s="7" t="s">
        <v>87</v>
      </c>
      <c r="F35" s="12" t="s">
        <v>57</v>
      </c>
      <c r="G35" s="15" t="s">
        <v>6</v>
      </c>
      <c r="H35" s="15" t="s">
        <v>7</v>
      </c>
      <c r="I35" s="12" t="s">
        <v>6</v>
      </c>
      <c r="J35" s="12" t="s">
        <v>338</v>
      </c>
      <c r="K35" s="12" t="s">
        <v>342</v>
      </c>
      <c r="L35" s="9">
        <v>38419</v>
      </c>
      <c r="M35" s="14">
        <v>44562</v>
      </c>
      <c r="N35" s="14">
        <v>45291</v>
      </c>
      <c r="O35" s="11">
        <f>19209.55+19209.5+19159.5+19159.9+17378.28+17378.28+17378.28</f>
        <v>128873.29000000001</v>
      </c>
    </row>
    <row r="36" spans="2:15" s="6" customFormat="1" ht="36">
      <c r="B36" s="12">
        <v>9015887152</v>
      </c>
      <c r="C36" s="12">
        <v>1772890933</v>
      </c>
      <c r="D36" s="8" t="s">
        <v>53</v>
      </c>
      <c r="E36" s="7" t="s">
        <v>88</v>
      </c>
      <c r="F36" s="12" t="s">
        <v>57</v>
      </c>
      <c r="G36" s="15" t="s">
        <v>89</v>
      </c>
      <c r="H36" s="15">
        <v>10994940152</v>
      </c>
      <c r="I36" s="12" t="s">
        <v>89</v>
      </c>
      <c r="J36" s="12" t="s">
        <v>339</v>
      </c>
      <c r="K36" s="12" t="s">
        <v>342</v>
      </c>
      <c r="L36" s="9">
        <v>45969</v>
      </c>
      <c r="M36" s="14">
        <v>44562</v>
      </c>
      <c r="N36" s="14">
        <v>45291</v>
      </c>
      <c r="O36" s="11">
        <f>45996+47013+42509.38</f>
        <v>135518.38</v>
      </c>
    </row>
    <row r="37" spans="2:15" s="6" customFormat="1" ht="36">
      <c r="B37" s="12" t="s">
        <v>94</v>
      </c>
      <c r="C37" s="12">
        <v>1772890933</v>
      </c>
      <c r="D37" s="8" t="s">
        <v>53</v>
      </c>
      <c r="E37" s="7" t="s">
        <v>356</v>
      </c>
      <c r="F37" s="12" t="s">
        <v>57</v>
      </c>
      <c r="G37" s="12" t="s">
        <v>95</v>
      </c>
      <c r="H37" s="15">
        <v>11159150157</v>
      </c>
      <c r="I37" s="12" t="s">
        <v>95</v>
      </c>
      <c r="J37" s="12" t="s">
        <v>344</v>
      </c>
      <c r="K37" s="12" t="s">
        <v>341</v>
      </c>
      <c r="L37" s="9">
        <v>38611</v>
      </c>
      <c r="M37" s="14">
        <v>44562</v>
      </c>
      <c r="N37" s="14">
        <v>45657</v>
      </c>
      <c r="O37" s="11">
        <f>3193.2+3193.2+3193.2+3293.2+3193.2+3193.2+3193.2</f>
        <v>22452.4</v>
      </c>
    </row>
    <row r="38" spans="2:15" s="6" customFormat="1" ht="24">
      <c r="B38" s="12" t="s">
        <v>104</v>
      </c>
      <c r="C38" s="12">
        <v>1772890933</v>
      </c>
      <c r="D38" s="8" t="s">
        <v>53</v>
      </c>
      <c r="E38" s="7" t="s">
        <v>105</v>
      </c>
      <c r="F38" s="12" t="s">
        <v>57</v>
      </c>
      <c r="G38" s="12" t="s">
        <v>106</v>
      </c>
      <c r="H38" s="25" t="s">
        <v>346</v>
      </c>
      <c r="I38" s="12" t="s">
        <v>106</v>
      </c>
      <c r="J38" s="12" t="s">
        <v>345</v>
      </c>
      <c r="K38" s="12" t="s">
        <v>342</v>
      </c>
      <c r="L38" s="9">
        <v>9100</v>
      </c>
      <c r="M38" s="14">
        <v>44562</v>
      </c>
      <c r="N38" s="14">
        <v>45291</v>
      </c>
      <c r="O38" s="11">
        <f>18200+4477.5+4477.5+4477.5</f>
        <v>31632.5</v>
      </c>
    </row>
    <row r="39" spans="2:15" s="6" customFormat="1" ht="24">
      <c r="B39" s="12" t="s">
        <v>108</v>
      </c>
      <c r="C39" s="12">
        <v>1772890933</v>
      </c>
      <c r="D39" s="8" t="s">
        <v>53</v>
      </c>
      <c r="E39" s="7" t="s">
        <v>29</v>
      </c>
      <c r="F39" s="12" t="s">
        <v>57</v>
      </c>
      <c r="G39" s="15" t="s">
        <v>12</v>
      </c>
      <c r="H39" s="15" t="s">
        <v>11</v>
      </c>
      <c r="I39" s="12" t="s">
        <v>12</v>
      </c>
      <c r="J39" s="12" t="s">
        <v>347</v>
      </c>
      <c r="K39" s="12" t="s">
        <v>341</v>
      </c>
      <c r="L39" s="9">
        <v>2440</v>
      </c>
      <c r="M39" s="14">
        <v>44562</v>
      </c>
      <c r="N39" s="14">
        <v>45291</v>
      </c>
      <c r="O39" s="11">
        <f>200.43+208.08+178.5+68+387.94+233.58+307.53+253.13+349.35</f>
        <v>2186.54</v>
      </c>
    </row>
    <row r="40" spans="2:15" s="6" customFormat="1" ht="24">
      <c r="B40" s="21" t="s">
        <v>146</v>
      </c>
      <c r="C40" s="12">
        <v>1772890933</v>
      </c>
      <c r="D40" s="8" t="s">
        <v>53</v>
      </c>
      <c r="E40" s="13" t="s">
        <v>147</v>
      </c>
      <c r="F40" s="12" t="s">
        <v>57</v>
      </c>
      <c r="G40" s="17" t="s">
        <v>388</v>
      </c>
      <c r="H40" s="26" t="s">
        <v>390</v>
      </c>
      <c r="I40" s="17" t="s">
        <v>388</v>
      </c>
      <c r="J40" s="12" t="s">
        <v>389</v>
      </c>
      <c r="K40" s="12" t="s">
        <v>341</v>
      </c>
      <c r="L40" s="18">
        <v>9579.08</v>
      </c>
      <c r="M40" s="19">
        <v>44562</v>
      </c>
      <c r="N40" s="19">
        <v>44926</v>
      </c>
      <c r="O40" s="20">
        <f>9417.75+8.28+39.05</f>
        <v>9465.08</v>
      </c>
    </row>
    <row r="41" spans="2:15" s="6" customFormat="1" ht="40.5" customHeight="1">
      <c r="B41" s="21" t="s">
        <v>283</v>
      </c>
      <c r="C41" s="12">
        <v>1772890935</v>
      </c>
      <c r="D41" s="8" t="s">
        <v>53</v>
      </c>
      <c r="E41" s="7" t="s">
        <v>481</v>
      </c>
      <c r="F41" s="17" t="s">
        <v>57</v>
      </c>
      <c r="G41" s="17" t="s">
        <v>285</v>
      </c>
      <c r="H41" s="21" t="s">
        <v>284</v>
      </c>
      <c r="I41" s="17" t="s">
        <v>285</v>
      </c>
      <c r="J41" s="12" t="s">
        <v>462</v>
      </c>
      <c r="K41" s="12" t="s">
        <v>341</v>
      </c>
      <c r="L41" s="18">
        <v>2500</v>
      </c>
      <c r="M41" s="19">
        <v>44593</v>
      </c>
      <c r="N41" s="19">
        <v>44957</v>
      </c>
      <c r="O41" s="20">
        <v>2500</v>
      </c>
    </row>
    <row r="42" spans="2:15" s="6" customFormat="1" ht="40.5" customHeight="1">
      <c r="B42" s="21" t="s">
        <v>286</v>
      </c>
      <c r="C42" s="12">
        <v>1772890935</v>
      </c>
      <c r="D42" s="8" t="s">
        <v>53</v>
      </c>
      <c r="E42" s="7" t="s">
        <v>480</v>
      </c>
      <c r="F42" s="17" t="s">
        <v>57</v>
      </c>
      <c r="G42" s="17" t="s">
        <v>464</v>
      </c>
      <c r="H42" s="21" t="s">
        <v>287</v>
      </c>
      <c r="I42" s="17" t="s">
        <v>464</v>
      </c>
      <c r="J42" s="12" t="s">
        <v>463</v>
      </c>
      <c r="K42" s="12" t="s">
        <v>341</v>
      </c>
      <c r="L42" s="18">
        <v>2430</v>
      </c>
      <c r="M42" s="19">
        <v>44607</v>
      </c>
      <c r="N42" s="19">
        <v>45337</v>
      </c>
      <c r="O42" s="20">
        <v>3793.35</v>
      </c>
    </row>
    <row r="43" spans="2:15" s="6" customFormat="1" ht="40.5" customHeight="1">
      <c r="B43" s="21" t="s">
        <v>262</v>
      </c>
      <c r="C43" s="12">
        <v>1772890935</v>
      </c>
      <c r="D43" s="8" t="s">
        <v>53</v>
      </c>
      <c r="E43" s="7" t="s">
        <v>312</v>
      </c>
      <c r="F43" s="17" t="s">
        <v>57</v>
      </c>
      <c r="G43" s="17" t="s">
        <v>264</v>
      </c>
      <c r="H43" s="21" t="s">
        <v>263</v>
      </c>
      <c r="I43" s="17" t="s">
        <v>264</v>
      </c>
      <c r="J43" s="12" t="s">
        <v>455</v>
      </c>
      <c r="K43" s="12" t="s">
        <v>341</v>
      </c>
      <c r="L43" s="18">
        <v>36044.9</v>
      </c>
      <c r="M43" s="19">
        <v>44662</v>
      </c>
      <c r="N43" s="19">
        <v>44926</v>
      </c>
      <c r="O43" s="20">
        <v>15185</v>
      </c>
    </row>
    <row r="44" spans="2:15" s="6" customFormat="1" ht="40.5" customHeight="1">
      <c r="B44" s="21" t="s">
        <v>277</v>
      </c>
      <c r="C44" s="12">
        <v>1772890935</v>
      </c>
      <c r="D44" s="8" t="s">
        <v>53</v>
      </c>
      <c r="E44" s="7" t="s">
        <v>479</v>
      </c>
      <c r="F44" s="17" t="s">
        <v>57</v>
      </c>
      <c r="G44" s="17" t="s">
        <v>279</v>
      </c>
      <c r="H44" s="21" t="s">
        <v>278</v>
      </c>
      <c r="I44" s="17" t="s">
        <v>279</v>
      </c>
      <c r="J44" s="12" t="s">
        <v>458</v>
      </c>
      <c r="K44" s="12" t="s">
        <v>341</v>
      </c>
      <c r="L44" s="18">
        <v>7940</v>
      </c>
      <c r="M44" s="19">
        <v>44684</v>
      </c>
      <c r="N44" s="19">
        <v>45780</v>
      </c>
      <c r="O44" s="20">
        <v>2940</v>
      </c>
    </row>
    <row r="45" spans="2:15" s="6" customFormat="1" ht="40.5" customHeight="1">
      <c r="B45" s="21" t="s">
        <v>291</v>
      </c>
      <c r="C45" s="12">
        <v>1772890935</v>
      </c>
      <c r="D45" s="8" t="s">
        <v>53</v>
      </c>
      <c r="E45" s="7" t="s">
        <v>478</v>
      </c>
      <c r="F45" s="17" t="s">
        <v>57</v>
      </c>
      <c r="G45" s="17" t="s">
        <v>293</v>
      </c>
      <c r="H45" s="21" t="s">
        <v>292</v>
      </c>
      <c r="I45" s="17" t="s">
        <v>293</v>
      </c>
      <c r="J45" s="12" t="s">
        <v>466</v>
      </c>
      <c r="K45" s="12" t="s">
        <v>341</v>
      </c>
      <c r="L45" s="18">
        <v>1650</v>
      </c>
      <c r="M45" s="19">
        <v>44736</v>
      </c>
      <c r="N45" s="19">
        <v>45464</v>
      </c>
      <c r="O45" s="20">
        <v>1650</v>
      </c>
    </row>
    <row r="46" spans="2:15" s="6" customFormat="1" ht="24">
      <c r="B46" s="21" t="s">
        <v>120</v>
      </c>
      <c r="C46" s="12">
        <v>1772890933</v>
      </c>
      <c r="D46" s="8" t="s">
        <v>53</v>
      </c>
      <c r="E46" s="7" t="s">
        <v>121</v>
      </c>
      <c r="F46" s="12" t="s">
        <v>57</v>
      </c>
      <c r="G46" s="17" t="s">
        <v>44</v>
      </c>
      <c r="H46" s="26" t="s">
        <v>351</v>
      </c>
      <c r="I46" s="17" t="s">
        <v>44</v>
      </c>
      <c r="J46" s="12" t="s">
        <v>357</v>
      </c>
      <c r="K46" s="12" t="s">
        <v>341</v>
      </c>
      <c r="L46" s="18">
        <v>79560</v>
      </c>
      <c r="M46" s="19">
        <v>44740</v>
      </c>
      <c r="N46" s="19">
        <v>45473</v>
      </c>
      <c r="O46" s="20">
        <f>7234.14+7134.15+7134.15+7134.15+7134.15</f>
        <v>35770.740000000005</v>
      </c>
    </row>
    <row r="47" spans="2:15" s="6" customFormat="1" ht="36">
      <c r="B47" s="21">
        <v>9426422185</v>
      </c>
      <c r="C47" s="12">
        <v>1772890933</v>
      </c>
      <c r="D47" s="8" t="s">
        <v>53</v>
      </c>
      <c r="E47" s="7" t="s">
        <v>139</v>
      </c>
      <c r="F47" s="12" t="s">
        <v>334</v>
      </c>
      <c r="G47" s="15" t="s">
        <v>397</v>
      </c>
      <c r="H47" s="15" t="s">
        <v>26</v>
      </c>
      <c r="I47" s="15" t="s">
        <v>93</v>
      </c>
      <c r="J47" s="12" t="s">
        <v>349</v>
      </c>
      <c r="K47" s="12" t="s">
        <v>341</v>
      </c>
      <c r="L47" s="18">
        <v>1250000</v>
      </c>
      <c r="M47" s="19">
        <v>44743</v>
      </c>
      <c r="N47" s="19">
        <v>44895</v>
      </c>
      <c r="O47" s="20">
        <f>417400.41+21750+1751+2340+278266.95+153905.14+7000+58410.79+38940.54+250+1330+250+150+1360+120+1450+475+390+250+1900+2100+180+8700+640+450+1180</f>
        <v>1000939.8300000001</v>
      </c>
    </row>
    <row r="48" spans="2:15" s="6" customFormat="1" ht="24">
      <c r="B48" s="21" t="s">
        <v>122</v>
      </c>
      <c r="C48" s="12">
        <v>1772890933</v>
      </c>
      <c r="D48" s="8" t="s">
        <v>53</v>
      </c>
      <c r="E48" s="13" t="s">
        <v>123</v>
      </c>
      <c r="F48" s="12" t="s">
        <v>57</v>
      </c>
      <c r="G48" s="17" t="s">
        <v>28</v>
      </c>
      <c r="H48" s="26" t="s">
        <v>359</v>
      </c>
      <c r="I48" s="17" t="s">
        <v>28</v>
      </c>
      <c r="J48" s="12" t="s">
        <v>358</v>
      </c>
      <c r="K48" s="12" t="s">
        <v>341</v>
      </c>
      <c r="L48" s="18">
        <v>34761.1</v>
      </c>
      <c r="M48" s="19">
        <v>44743</v>
      </c>
      <c r="N48" s="19">
        <v>45657</v>
      </c>
      <c r="O48" s="20">
        <f>935.81+925.13+788.37+403.13+536.24+470.49+1120.08+843.59+968.94+1029.52</f>
        <v>8021.300000000001</v>
      </c>
    </row>
    <row r="49" spans="2:15" s="6" customFormat="1" ht="24">
      <c r="B49" s="21" t="s">
        <v>393</v>
      </c>
      <c r="C49" s="12">
        <v>1772890933</v>
      </c>
      <c r="D49" s="8" t="s">
        <v>53</v>
      </c>
      <c r="E49" s="13" t="s">
        <v>396</v>
      </c>
      <c r="F49" s="28" t="s">
        <v>395</v>
      </c>
      <c r="G49" s="17" t="s">
        <v>31</v>
      </c>
      <c r="H49" s="26" t="s">
        <v>30</v>
      </c>
      <c r="I49" s="17" t="s">
        <v>107</v>
      </c>
      <c r="J49" s="12" t="s">
        <v>394</v>
      </c>
      <c r="K49" s="12" t="s">
        <v>341</v>
      </c>
      <c r="L49" s="18">
        <v>309166.67</v>
      </c>
      <c r="M49" s="19">
        <v>44774</v>
      </c>
      <c r="N49" s="19">
        <v>46387</v>
      </c>
      <c r="O49" s="20">
        <f>29166.55+35000</f>
        <v>64166.55</v>
      </c>
    </row>
    <row r="50" spans="2:15" s="6" customFormat="1" ht="77.25" customHeight="1">
      <c r="B50" s="21" t="s">
        <v>114</v>
      </c>
      <c r="C50" s="12">
        <v>1772890933</v>
      </c>
      <c r="D50" s="8" t="s">
        <v>53</v>
      </c>
      <c r="E50" s="13" t="s">
        <v>115</v>
      </c>
      <c r="F50" s="12" t="s">
        <v>57</v>
      </c>
      <c r="G50" s="17" t="s">
        <v>116</v>
      </c>
      <c r="H50" s="26">
        <v>12384150152</v>
      </c>
      <c r="I50" s="17" t="s">
        <v>116</v>
      </c>
      <c r="J50" s="12" t="s">
        <v>353</v>
      </c>
      <c r="K50" s="12" t="s">
        <v>341</v>
      </c>
      <c r="L50" s="18">
        <v>2300</v>
      </c>
      <c r="M50" s="19">
        <v>44785</v>
      </c>
      <c r="N50" s="19">
        <v>44785</v>
      </c>
      <c r="O50" s="20">
        <v>2300</v>
      </c>
    </row>
    <row r="51" spans="2:15" s="6" customFormat="1" ht="51.75" customHeight="1">
      <c r="B51" s="21" t="s">
        <v>282</v>
      </c>
      <c r="C51" s="12">
        <v>1772890935</v>
      </c>
      <c r="D51" s="8" t="s">
        <v>53</v>
      </c>
      <c r="E51" s="13" t="s">
        <v>477</v>
      </c>
      <c r="F51" s="17" t="s">
        <v>57</v>
      </c>
      <c r="G51" s="17" t="s">
        <v>276</v>
      </c>
      <c r="H51" s="21" t="s">
        <v>275</v>
      </c>
      <c r="I51" s="17" t="s">
        <v>276</v>
      </c>
      <c r="J51" s="12" t="s">
        <v>467</v>
      </c>
      <c r="K51" s="12" t="s">
        <v>341</v>
      </c>
      <c r="L51" s="18">
        <v>19900</v>
      </c>
      <c r="M51" s="19">
        <v>44796</v>
      </c>
      <c r="N51" s="19">
        <v>45160</v>
      </c>
      <c r="O51" s="20">
        <v>33972.27</v>
      </c>
    </row>
    <row r="52" spans="2:15" s="6" customFormat="1" ht="54" customHeight="1">
      <c r="B52" s="21" t="s">
        <v>307</v>
      </c>
      <c r="C52" s="12">
        <v>1772890935</v>
      </c>
      <c r="D52" s="8" t="s">
        <v>53</v>
      </c>
      <c r="E52" s="13" t="s">
        <v>475</v>
      </c>
      <c r="F52" s="17" t="s">
        <v>57</v>
      </c>
      <c r="G52" s="17" t="s">
        <v>309</v>
      </c>
      <c r="H52" s="21" t="s">
        <v>308</v>
      </c>
      <c r="I52" s="17" t="s">
        <v>474</v>
      </c>
      <c r="J52" s="12" t="e">
        <v>#N/A</v>
      </c>
      <c r="K52" s="12" t="s">
        <v>341</v>
      </c>
      <c r="L52" s="18">
        <v>19900</v>
      </c>
      <c r="M52" s="19">
        <v>44796</v>
      </c>
      <c r="N52" s="19">
        <v>45160</v>
      </c>
      <c r="O52" s="20">
        <v>0</v>
      </c>
    </row>
    <row r="53" spans="2:15" s="6" customFormat="1" ht="24">
      <c r="B53" s="21" t="s">
        <v>112</v>
      </c>
      <c r="C53" s="12">
        <v>1772890933</v>
      </c>
      <c r="D53" s="8" t="s">
        <v>53</v>
      </c>
      <c r="E53" s="13" t="s">
        <v>113</v>
      </c>
      <c r="F53" s="12" t="s">
        <v>57</v>
      </c>
      <c r="G53" s="17" t="s">
        <v>60</v>
      </c>
      <c r="H53" s="26" t="s">
        <v>351</v>
      </c>
      <c r="I53" s="17" t="s">
        <v>60</v>
      </c>
      <c r="J53" s="12" t="s">
        <v>352</v>
      </c>
      <c r="K53" s="12" t="s">
        <v>341</v>
      </c>
      <c r="L53" s="18">
        <v>11400</v>
      </c>
      <c r="M53" s="19">
        <v>44810</v>
      </c>
      <c r="N53" s="19">
        <v>44810</v>
      </c>
      <c r="O53" s="20">
        <f>2280+3990</f>
        <v>6270</v>
      </c>
    </row>
    <row r="54" spans="2:15" s="6" customFormat="1" ht="24">
      <c r="B54" s="21">
        <v>9281946825</v>
      </c>
      <c r="C54" s="12">
        <v>1772890933</v>
      </c>
      <c r="D54" s="8" t="s">
        <v>53</v>
      </c>
      <c r="E54" s="13" t="s">
        <v>126</v>
      </c>
      <c r="F54" s="12" t="s">
        <v>323</v>
      </c>
      <c r="G54" s="17" t="s">
        <v>50</v>
      </c>
      <c r="H54" s="26" t="s">
        <v>366</v>
      </c>
      <c r="I54" s="17" t="s">
        <v>50</v>
      </c>
      <c r="J54" s="12" t="s">
        <v>367</v>
      </c>
      <c r="K54" s="12" t="s">
        <v>341</v>
      </c>
      <c r="L54" s="18">
        <v>181570</v>
      </c>
      <c r="M54" s="19">
        <v>44821</v>
      </c>
      <c r="N54" s="19">
        <v>45657</v>
      </c>
      <c r="O54" s="20">
        <f>4060.8+3016.8+2966.4+1641.6+1336+921.6+820.8+547.2+3051+547+273.6+5702.4+820.8+965+514+1144.8+1486+2786.4+2952+7336.8+547.2+1742.4+4900+3283.2+936</f>
        <v>54299.799999999996</v>
      </c>
    </row>
    <row r="55" spans="2:15" s="6" customFormat="1" ht="24">
      <c r="B55" s="21" t="s">
        <v>141</v>
      </c>
      <c r="C55" s="12">
        <v>1772890933</v>
      </c>
      <c r="D55" s="8" t="s">
        <v>53</v>
      </c>
      <c r="E55" s="13" t="s">
        <v>142</v>
      </c>
      <c r="F55" s="12" t="s">
        <v>57</v>
      </c>
      <c r="G55" s="17" t="s">
        <v>23</v>
      </c>
      <c r="H55" s="26" t="s">
        <v>379</v>
      </c>
      <c r="I55" s="17" t="s">
        <v>23</v>
      </c>
      <c r="J55" s="12" t="s">
        <v>384</v>
      </c>
      <c r="K55" s="12" t="s">
        <v>341</v>
      </c>
      <c r="L55" s="18">
        <v>23740</v>
      </c>
      <c r="M55" s="19">
        <v>44824</v>
      </c>
      <c r="N55" s="19">
        <v>44926</v>
      </c>
      <c r="O55" s="18">
        <v>23740</v>
      </c>
    </row>
    <row r="56" spans="2:15" s="6" customFormat="1" ht="40.5" customHeight="1">
      <c r="B56" s="21" t="s">
        <v>297</v>
      </c>
      <c r="C56" s="12">
        <v>1772890935</v>
      </c>
      <c r="D56" s="8" t="s">
        <v>53</v>
      </c>
      <c r="E56" s="13" t="s">
        <v>476</v>
      </c>
      <c r="F56" s="17" t="s">
        <v>57</v>
      </c>
      <c r="G56" s="17" t="s">
        <v>299</v>
      </c>
      <c r="H56" s="21" t="s">
        <v>298</v>
      </c>
      <c r="I56" s="17" t="s">
        <v>299</v>
      </c>
      <c r="J56" s="12" t="s">
        <v>468</v>
      </c>
      <c r="K56" s="12" t="s">
        <v>341</v>
      </c>
      <c r="L56" s="18">
        <v>18558</v>
      </c>
      <c r="M56" s="19">
        <v>44825</v>
      </c>
      <c r="N56" s="19">
        <v>45920</v>
      </c>
      <c r="O56" s="20">
        <v>18558</v>
      </c>
    </row>
    <row r="57" spans="2:15" s="6" customFormat="1" ht="24">
      <c r="B57" s="21" t="s">
        <v>117</v>
      </c>
      <c r="C57" s="12">
        <v>1772890933</v>
      </c>
      <c r="D57" s="8" t="s">
        <v>53</v>
      </c>
      <c r="E57" s="13" t="s">
        <v>118</v>
      </c>
      <c r="F57" s="12" t="s">
        <v>57</v>
      </c>
      <c r="G57" s="17" t="s">
        <v>119</v>
      </c>
      <c r="H57" s="26" t="s">
        <v>354</v>
      </c>
      <c r="I57" s="17" t="s">
        <v>119</v>
      </c>
      <c r="J57" s="12" t="s">
        <v>355</v>
      </c>
      <c r="K57" s="12" t="s">
        <v>341</v>
      </c>
      <c r="L57" s="18">
        <v>387</v>
      </c>
      <c r="M57" s="19">
        <v>44826</v>
      </c>
      <c r="N57" s="19">
        <v>44826</v>
      </c>
      <c r="O57" s="20">
        <v>0</v>
      </c>
    </row>
    <row r="58" spans="2:15" s="6" customFormat="1" ht="24">
      <c r="B58" s="21" t="s">
        <v>127</v>
      </c>
      <c r="C58" s="12">
        <v>1772890933</v>
      </c>
      <c r="D58" s="8" t="s">
        <v>53</v>
      </c>
      <c r="E58" s="13" t="s">
        <v>128</v>
      </c>
      <c r="F58" s="12" t="s">
        <v>323</v>
      </c>
      <c r="G58" s="17" t="s">
        <v>31</v>
      </c>
      <c r="H58" s="26" t="s">
        <v>30</v>
      </c>
      <c r="I58" s="17" t="s">
        <v>31</v>
      </c>
      <c r="J58" s="12" t="s">
        <v>368</v>
      </c>
      <c r="K58" s="12" t="s">
        <v>341</v>
      </c>
      <c r="L58" s="18">
        <v>171458.38</v>
      </c>
      <c r="M58" s="19">
        <v>44866</v>
      </c>
      <c r="N58" s="19">
        <v>46387</v>
      </c>
      <c r="O58" s="20">
        <f>6924.08+20472.12</f>
        <v>27396.199999999997</v>
      </c>
    </row>
    <row r="59" spans="2:15" s="6" customFormat="1" ht="36">
      <c r="B59" s="21" t="s">
        <v>140</v>
      </c>
      <c r="C59" s="12">
        <v>1772890933</v>
      </c>
      <c r="D59" s="8" t="s">
        <v>53</v>
      </c>
      <c r="E59" s="13" t="s">
        <v>380</v>
      </c>
      <c r="F59" s="12" t="s">
        <v>334</v>
      </c>
      <c r="G59" s="17" t="s">
        <v>381</v>
      </c>
      <c r="H59" s="26" t="s">
        <v>182</v>
      </c>
      <c r="I59" s="17" t="s">
        <v>381</v>
      </c>
      <c r="J59" s="12" t="s">
        <v>382</v>
      </c>
      <c r="K59" s="12" t="s">
        <v>383</v>
      </c>
      <c r="L59" s="18">
        <v>185598.61</v>
      </c>
      <c r="M59" s="19">
        <v>44866</v>
      </c>
      <c r="N59" s="19">
        <v>45046</v>
      </c>
      <c r="O59" s="20">
        <v>247604.68</v>
      </c>
    </row>
    <row r="60" spans="2:15" s="6" customFormat="1" ht="40.5" customHeight="1">
      <c r="B60" s="21" t="s">
        <v>258</v>
      </c>
      <c r="C60" s="12">
        <v>1772890935</v>
      </c>
      <c r="D60" s="8" t="s">
        <v>53</v>
      </c>
      <c r="E60" s="13" t="s">
        <v>311</v>
      </c>
      <c r="F60" s="21" t="s">
        <v>56</v>
      </c>
      <c r="G60" s="17" t="s">
        <v>260</v>
      </c>
      <c r="H60" s="21" t="s">
        <v>259</v>
      </c>
      <c r="I60" s="17" t="s">
        <v>260</v>
      </c>
      <c r="J60" s="12" t="s">
        <v>453</v>
      </c>
      <c r="K60" s="12" t="s">
        <v>341</v>
      </c>
      <c r="L60" s="18">
        <v>11596.04</v>
      </c>
      <c r="M60" s="19">
        <v>44866</v>
      </c>
      <c r="N60" s="19">
        <v>46022</v>
      </c>
      <c r="O60" s="20">
        <v>0</v>
      </c>
    </row>
    <row r="61" spans="2:15" s="6" customFormat="1" ht="24">
      <c r="B61" s="21" t="s">
        <v>124</v>
      </c>
      <c r="C61" s="12">
        <v>1772890933</v>
      </c>
      <c r="D61" s="8" t="s">
        <v>53</v>
      </c>
      <c r="E61" s="13" t="s">
        <v>125</v>
      </c>
      <c r="F61" s="12" t="s">
        <v>57</v>
      </c>
      <c r="G61" s="17" t="s">
        <v>361</v>
      </c>
      <c r="H61" s="26" t="s">
        <v>364</v>
      </c>
      <c r="I61" s="17" t="s">
        <v>19</v>
      </c>
      <c r="J61" s="12" t="s">
        <v>365</v>
      </c>
      <c r="K61" s="12" t="s">
        <v>341</v>
      </c>
      <c r="L61" s="18">
        <v>136500</v>
      </c>
      <c r="M61" s="19">
        <v>44874</v>
      </c>
      <c r="N61" s="19">
        <v>45657</v>
      </c>
      <c r="O61" s="20">
        <f>4350+5000+4350</f>
        <v>13700</v>
      </c>
    </row>
    <row r="62" spans="2:15" s="6" customFormat="1" ht="24">
      <c r="B62" s="21" t="s">
        <v>109</v>
      </c>
      <c r="C62" s="12">
        <v>1772890933</v>
      </c>
      <c r="D62" s="8" t="s">
        <v>53</v>
      </c>
      <c r="E62" s="13" t="s">
        <v>110</v>
      </c>
      <c r="F62" s="12" t="s">
        <v>57</v>
      </c>
      <c r="G62" s="17" t="s">
        <v>111</v>
      </c>
      <c r="H62" s="26" t="s">
        <v>350</v>
      </c>
      <c r="I62" s="17" t="s">
        <v>111</v>
      </c>
      <c r="J62" s="12" t="s">
        <v>348</v>
      </c>
      <c r="K62" s="12" t="s">
        <v>341</v>
      </c>
      <c r="L62" s="18">
        <v>2800</v>
      </c>
      <c r="M62" s="19">
        <v>44879</v>
      </c>
      <c r="N62" s="19">
        <v>44926</v>
      </c>
      <c r="O62" s="20">
        <v>2800</v>
      </c>
    </row>
    <row r="63" spans="2:15" s="6" customFormat="1" ht="48">
      <c r="B63" s="21" t="s">
        <v>150</v>
      </c>
      <c r="C63" s="12">
        <v>1772890933</v>
      </c>
      <c r="D63" s="8" t="s">
        <v>53</v>
      </c>
      <c r="E63" s="13" t="s">
        <v>151</v>
      </c>
      <c r="F63" s="12" t="s">
        <v>334</v>
      </c>
      <c r="G63" s="15" t="s">
        <v>397</v>
      </c>
      <c r="H63" s="15" t="s">
        <v>26</v>
      </c>
      <c r="I63" s="15" t="s">
        <v>397</v>
      </c>
      <c r="J63" s="12" t="s">
        <v>398</v>
      </c>
      <c r="K63" s="12" t="s">
        <v>341</v>
      </c>
      <c r="L63" s="18">
        <v>2100000</v>
      </c>
      <c r="M63" s="19">
        <v>44896</v>
      </c>
      <c r="N63" s="19">
        <v>45199</v>
      </c>
      <c r="O63" s="20">
        <f>3120+125+400+180+550+420+20541.13+32473.98+146785.81+61623.39+440357.43+810+680+120+1817+440357.43+61623.39+130+130+240+610+250+75+240+480+170+598+1900+483+130+845+345+360+115+105+240+194843.94+577+360+366+5760+670+11200+97421.88+440357.46-2097.15+460+1748+400+535+100+200+330+288+1150+180+90+60+265+200+400+5550+3755+445+1160+500+170+444+460+720+320+380+450</f>
        <v>1989649.69</v>
      </c>
    </row>
    <row r="64" spans="2:15" s="6" customFormat="1" ht="24">
      <c r="B64" s="21" t="s">
        <v>155</v>
      </c>
      <c r="C64" s="12">
        <v>1772890933</v>
      </c>
      <c r="D64" s="8" t="s">
        <v>53</v>
      </c>
      <c r="E64" s="13" t="s">
        <v>156</v>
      </c>
      <c r="F64" s="12" t="s">
        <v>323</v>
      </c>
      <c r="G64" s="17" t="s">
        <v>31</v>
      </c>
      <c r="H64" s="26" t="s">
        <v>30</v>
      </c>
      <c r="I64" s="17" t="s">
        <v>31</v>
      </c>
      <c r="J64" s="12" t="s">
        <v>398</v>
      </c>
      <c r="K64" s="12" t="s">
        <v>341</v>
      </c>
      <c r="L64" s="18">
        <v>32333.33</v>
      </c>
      <c r="M64" s="19">
        <v>44914</v>
      </c>
      <c r="N64" s="19">
        <v>45291</v>
      </c>
      <c r="O64" s="20">
        <f>4000</f>
        <v>4000</v>
      </c>
    </row>
    <row r="65" spans="2:15" s="6" customFormat="1" ht="24">
      <c r="B65" s="21" t="s">
        <v>129</v>
      </c>
      <c r="C65" s="12">
        <v>1772890933</v>
      </c>
      <c r="D65" s="8" t="s">
        <v>53</v>
      </c>
      <c r="E65" s="13" t="s">
        <v>130</v>
      </c>
      <c r="F65" s="12" t="s">
        <v>57</v>
      </c>
      <c r="G65" s="17" t="s">
        <v>42</v>
      </c>
      <c r="H65" s="26" t="s">
        <v>41</v>
      </c>
      <c r="I65" s="17" t="s">
        <v>42</v>
      </c>
      <c r="J65" s="12" t="s">
        <v>369</v>
      </c>
      <c r="K65" s="12" t="s">
        <v>372</v>
      </c>
      <c r="L65" s="18">
        <v>38260</v>
      </c>
      <c r="M65" s="19">
        <v>44927</v>
      </c>
      <c r="N65" s="19">
        <v>45291</v>
      </c>
      <c r="O65" s="20">
        <v>19084.38</v>
      </c>
    </row>
    <row r="66" spans="2:15" s="6" customFormat="1" ht="345" customHeight="1">
      <c r="B66" s="35" t="s">
        <v>135</v>
      </c>
      <c r="C66" s="12">
        <v>1772890933</v>
      </c>
      <c r="D66" s="8" t="s">
        <v>53</v>
      </c>
      <c r="E66" s="13" t="s">
        <v>131</v>
      </c>
      <c r="F66" s="12" t="s">
        <v>57</v>
      </c>
      <c r="G66" s="17" t="s">
        <v>5</v>
      </c>
      <c r="H66" s="26" t="s">
        <v>4</v>
      </c>
      <c r="I66" s="17" t="s">
        <v>5</v>
      </c>
      <c r="J66" s="12" t="s">
        <v>370</v>
      </c>
      <c r="K66" s="12" t="s">
        <v>371</v>
      </c>
      <c r="L66" s="18">
        <v>47000</v>
      </c>
      <c r="M66" s="19">
        <v>44927</v>
      </c>
      <c r="N66" s="19">
        <v>45291</v>
      </c>
      <c r="O66" s="20">
        <f>11775+11775+11775</f>
        <v>35325</v>
      </c>
    </row>
    <row r="67" spans="2:15" s="6" customFormat="1" ht="24">
      <c r="B67" s="21" t="s">
        <v>134</v>
      </c>
      <c r="C67" s="12">
        <v>1772890933</v>
      </c>
      <c r="D67" s="8" t="s">
        <v>53</v>
      </c>
      <c r="E67" s="13" t="s">
        <v>133</v>
      </c>
      <c r="F67" s="12" t="s">
        <v>57</v>
      </c>
      <c r="G67" s="17" t="s">
        <v>132</v>
      </c>
      <c r="H67" s="26" t="s">
        <v>376</v>
      </c>
      <c r="I67" s="17" t="s">
        <v>132</v>
      </c>
      <c r="J67" s="12" t="s">
        <v>377</v>
      </c>
      <c r="K67" s="12" t="s">
        <v>375</v>
      </c>
      <c r="L67" s="18">
        <v>122625.23</v>
      </c>
      <c r="M67" s="19">
        <v>44927</v>
      </c>
      <c r="N67" s="19">
        <v>45291</v>
      </c>
      <c r="O67" s="20">
        <f>30528.03+30528.03+26957.18</f>
        <v>88013.23999999999</v>
      </c>
    </row>
    <row r="68" spans="2:15" s="6" customFormat="1" ht="24">
      <c r="B68" s="21" t="s">
        <v>136</v>
      </c>
      <c r="C68" s="12">
        <v>1772890933</v>
      </c>
      <c r="D68" s="8" t="s">
        <v>53</v>
      </c>
      <c r="E68" s="13" t="s">
        <v>137</v>
      </c>
      <c r="F68" s="12" t="s">
        <v>57</v>
      </c>
      <c r="G68" s="17" t="s">
        <v>17</v>
      </c>
      <c r="H68" s="15" t="s">
        <v>18</v>
      </c>
      <c r="I68" s="17" t="s">
        <v>17</v>
      </c>
      <c r="J68" s="12" t="s">
        <v>374</v>
      </c>
      <c r="K68" s="12" t="s">
        <v>373</v>
      </c>
      <c r="L68" s="18">
        <v>15000</v>
      </c>
      <c r="M68" s="19">
        <v>44927</v>
      </c>
      <c r="N68" s="19">
        <v>45291</v>
      </c>
      <c r="O68" s="20">
        <f>3831.25+3731.25+3731.25</f>
        <v>11293.75</v>
      </c>
    </row>
    <row r="69" spans="2:15" s="6" customFormat="1" ht="24">
      <c r="B69" s="21">
        <v>9552954307</v>
      </c>
      <c r="C69" s="12">
        <v>1772890933</v>
      </c>
      <c r="D69" s="8" t="s">
        <v>53</v>
      </c>
      <c r="E69" s="13" t="s">
        <v>138</v>
      </c>
      <c r="F69" s="12" t="s">
        <v>57</v>
      </c>
      <c r="G69" s="17" t="s">
        <v>23</v>
      </c>
      <c r="H69" s="26" t="s">
        <v>379</v>
      </c>
      <c r="I69" s="17" t="s">
        <v>23</v>
      </c>
      <c r="J69" s="12" t="s">
        <v>378</v>
      </c>
      <c r="K69" s="12" t="s">
        <v>341</v>
      </c>
      <c r="L69" s="18">
        <v>78664.5</v>
      </c>
      <c r="M69" s="19">
        <v>44927</v>
      </c>
      <c r="N69" s="19">
        <v>46022</v>
      </c>
      <c r="O69" s="20">
        <f>1580+6522.6+6522.6</f>
        <v>14625.2</v>
      </c>
    </row>
    <row r="70" spans="2:15" s="6" customFormat="1" ht="48">
      <c r="B70" s="21" t="s">
        <v>204</v>
      </c>
      <c r="C70" s="12">
        <v>1772890935</v>
      </c>
      <c r="D70" s="8" t="s">
        <v>53</v>
      </c>
      <c r="E70" s="13" t="s">
        <v>205</v>
      </c>
      <c r="F70" s="21" t="s">
        <v>57</v>
      </c>
      <c r="G70" s="17" t="s">
        <v>43</v>
      </c>
      <c r="H70" s="26" t="s">
        <v>14</v>
      </c>
      <c r="I70" s="17" t="str">
        <f>G70</f>
        <v>NORD EST SYSTEMS SRL</v>
      </c>
      <c r="J70" s="12" t="s">
        <v>432</v>
      </c>
      <c r="K70" s="12" t="s">
        <v>341</v>
      </c>
      <c r="L70" s="18">
        <v>48300</v>
      </c>
      <c r="M70" s="19">
        <v>44927</v>
      </c>
      <c r="N70" s="19">
        <v>46022</v>
      </c>
      <c r="O70" s="20">
        <v>10196.68</v>
      </c>
    </row>
    <row r="71" spans="2:15" s="6" customFormat="1" ht="24">
      <c r="B71" s="21" t="s">
        <v>209</v>
      </c>
      <c r="C71" s="12">
        <v>1772890935</v>
      </c>
      <c r="D71" s="8" t="s">
        <v>53</v>
      </c>
      <c r="E71" s="13" t="s">
        <v>210</v>
      </c>
      <c r="F71" s="17" t="s">
        <v>57</v>
      </c>
      <c r="G71" s="17" t="s">
        <v>211</v>
      </c>
      <c r="H71" s="26">
        <v>11362171008</v>
      </c>
      <c r="I71" s="17" t="str">
        <f>G71</f>
        <v>REVOBYTE SRL</v>
      </c>
      <c r="J71" s="12" t="s">
        <v>434</v>
      </c>
      <c r="K71" s="12" t="s">
        <v>341</v>
      </c>
      <c r="L71" s="18">
        <v>35470</v>
      </c>
      <c r="M71" s="19">
        <v>44927</v>
      </c>
      <c r="N71" s="19">
        <v>45322</v>
      </c>
      <c r="O71" s="20">
        <v>35470</v>
      </c>
    </row>
    <row r="72" spans="2:15" s="6" customFormat="1" ht="24">
      <c r="B72" s="21" t="s">
        <v>236</v>
      </c>
      <c r="C72" s="12">
        <v>1772890935</v>
      </c>
      <c r="D72" s="8" t="s">
        <v>53</v>
      </c>
      <c r="E72" s="13" t="s">
        <v>237</v>
      </c>
      <c r="F72" s="17" t="s">
        <v>57</v>
      </c>
      <c r="G72" s="17" t="s">
        <v>238</v>
      </c>
      <c r="H72" s="29" t="s">
        <v>16</v>
      </c>
      <c r="I72" s="17" t="str">
        <f>G72</f>
        <v>PAT S.R.L.</v>
      </c>
      <c r="J72" s="12" t="s">
        <v>443</v>
      </c>
      <c r="K72" s="12" t="s">
        <v>341</v>
      </c>
      <c r="L72" s="18">
        <v>4312</v>
      </c>
      <c r="M72" s="19">
        <v>44927</v>
      </c>
      <c r="N72" s="19">
        <v>45291</v>
      </c>
      <c r="O72" s="20">
        <v>4312</v>
      </c>
    </row>
    <row r="73" spans="2:15" s="6" customFormat="1" ht="24">
      <c r="B73" s="21" t="s">
        <v>219</v>
      </c>
      <c r="C73" s="12">
        <v>1772890935</v>
      </c>
      <c r="D73" s="8" t="s">
        <v>53</v>
      </c>
      <c r="E73" s="13" t="s">
        <v>220</v>
      </c>
      <c r="F73" s="17" t="s">
        <v>57</v>
      </c>
      <c r="G73" s="17" t="s">
        <v>221</v>
      </c>
      <c r="H73" s="29">
        <v>11900420156</v>
      </c>
      <c r="I73" s="17" t="str">
        <f>G73</f>
        <v>THUX SRL</v>
      </c>
      <c r="J73" s="12" t="s">
        <v>438</v>
      </c>
      <c r="K73" s="12" t="s">
        <v>341</v>
      </c>
      <c r="L73" s="18">
        <v>3748.14</v>
      </c>
      <c r="M73" s="19">
        <v>44950</v>
      </c>
      <c r="N73" s="19">
        <v>44950</v>
      </c>
      <c r="O73" s="20">
        <v>3748.14</v>
      </c>
    </row>
    <row r="74" spans="2:15" s="6" customFormat="1" ht="24">
      <c r="B74" s="21" t="s">
        <v>245</v>
      </c>
      <c r="C74" s="12">
        <v>1772890935</v>
      </c>
      <c r="D74" s="8" t="s">
        <v>53</v>
      </c>
      <c r="E74" s="13" t="s">
        <v>246</v>
      </c>
      <c r="F74" s="17" t="s">
        <v>57</v>
      </c>
      <c r="G74" s="17" t="s">
        <v>414</v>
      </c>
      <c r="H74" s="26" t="s">
        <v>2</v>
      </c>
      <c r="I74" s="17" t="str">
        <f>G74</f>
        <v>TELEGAMMA S.A.S DI GAMMA DIVIDINO &amp; C.</v>
      </c>
      <c r="J74" s="12" t="s">
        <v>446</v>
      </c>
      <c r="K74" s="12" t="s">
        <v>341</v>
      </c>
      <c r="L74" s="18">
        <v>9043.7</v>
      </c>
      <c r="M74" s="19">
        <v>44979</v>
      </c>
      <c r="N74" s="19">
        <v>44979</v>
      </c>
      <c r="O74" s="20">
        <v>9043.7</v>
      </c>
    </row>
    <row r="75" spans="2:15" s="6" customFormat="1" ht="24">
      <c r="B75" s="21" t="s">
        <v>143</v>
      </c>
      <c r="C75" s="12">
        <v>1772890933</v>
      </c>
      <c r="D75" s="8" t="s">
        <v>53</v>
      </c>
      <c r="E75" s="13" t="s">
        <v>144</v>
      </c>
      <c r="F75" s="12" t="s">
        <v>57</v>
      </c>
      <c r="G75" s="17" t="s">
        <v>387</v>
      </c>
      <c r="H75" s="26" t="s">
        <v>385</v>
      </c>
      <c r="I75" s="17" t="s">
        <v>145</v>
      </c>
      <c r="J75" s="12" t="s">
        <v>386</v>
      </c>
      <c r="K75" s="12" t="s">
        <v>341</v>
      </c>
      <c r="L75" s="18">
        <v>950</v>
      </c>
      <c r="M75" s="19">
        <v>44984</v>
      </c>
      <c r="N75" s="19">
        <v>44984</v>
      </c>
      <c r="O75" s="20">
        <v>950</v>
      </c>
    </row>
    <row r="76" spans="2:15" s="6" customFormat="1" ht="84">
      <c r="B76" s="21" t="s">
        <v>200</v>
      </c>
      <c r="C76" s="12">
        <v>1772890935</v>
      </c>
      <c r="D76" s="8" t="s">
        <v>53</v>
      </c>
      <c r="E76" s="13" t="s">
        <v>201</v>
      </c>
      <c r="F76" s="21" t="s">
        <v>57</v>
      </c>
      <c r="G76" s="17" t="s">
        <v>202</v>
      </c>
      <c r="H76" s="26" t="s">
        <v>203</v>
      </c>
      <c r="I76" s="17" t="str">
        <f>G76</f>
        <v>ASCOM UMS S.R.L.</v>
      </c>
      <c r="J76" s="12" t="s">
        <v>431</v>
      </c>
      <c r="K76" s="12" t="s">
        <v>341</v>
      </c>
      <c r="L76" s="18">
        <v>117103</v>
      </c>
      <c r="M76" s="19">
        <v>44986</v>
      </c>
      <c r="N76" s="19">
        <v>46022</v>
      </c>
      <c r="O76" s="20">
        <v>0</v>
      </c>
    </row>
    <row r="77" spans="2:15" s="6" customFormat="1" ht="36">
      <c r="B77" s="21" t="s">
        <v>222</v>
      </c>
      <c r="C77" s="12">
        <v>1772890935</v>
      </c>
      <c r="D77" s="8" t="s">
        <v>53</v>
      </c>
      <c r="E77" s="13" t="s">
        <v>223</v>
      </c>
      <c r="F77" s="17" t="s">
        <v>57</v>
      </c>
      <c r="G77" s="17" t="s">
        <v>224</v>
      </c>
      <c r="H77" s="29" t="s">
        <v>225</v>
      </c>
      <c r="I77" s="17" t="str">
        <f>G77</f>
        <v>RBR ITALIA S.R.L.</v>
      </c>
      <c r="J77" s="12" t="s">
        <v>439</v>
      </c>
      <c r="K77" s="12" t="s">
        <v>341</v>
      </c>
      <c r="L77" s="18">
        <v>1500</v>
      </c>
      <c r="M77" s="19">
        <v>44988</v>
      </c>
      <c r="N77" s="19">
        <v>44988</v>
      </c>
      <c r="O77" s="20">
        <v>1500</v>
      </c>
    </row>
    <row r="78" spans="2:15" s="6" customFormat="1" ht="36">
      <c r="B78" s="21" t="s">
        <v>239</v>
      </c>
      <c r="C78" s="12">
        <v>1772890935</v>
      </c>
      <c r="D78" s="8" t="s">
        <v>53</v>
      </c>
      <c r="E78" s="13" t="s">
        <v>240</v>
      </c>
      <c r="F78" s="17" t="s">
        <v>57</v>
      </c>
      <c r="G78" s="17" t="s">
        <v>241</v>
      </c>
      <c r="H78" s="29" t="s">
        <v>242</v>
      </c>
      <c r="I78" s="17" t="str">
        <f>G78</f>
        <v>MEB S.r.l.</v>
      </c>
      <c r="J78" s="12" t="s">
        <v>444</v>
      </c>
      <c r="K78" s="12" t="s">
        <v>341</v>
      </c>
      <c r="L78" s="18">
        <v>3368.33</v>
      </c>
      <c r="M78" s="19">
        <v>44994</v>
      </c>
      <c r="N78" s="19">
        <v>44994</v>
      </c>
      <c r="O78" s="20">
        <v>3368.28</v>
      </c>
    </row>
    <row r="79" spans="2:15" s="6" customFormat="1" ht="36">
      <c r="B79" s="21" t="s">
        <v>243</v>
      </c>
      <c r="C79" s="12">
        <v>1772890935</v>
      </c>
      <c r="D79" s="8" t="s">
        <v>53</v>
      </c>
      <c r="E79" s="13" t="s">
        <v>244</v>
      </c>
      <c r="F79" s="17" t="s">
        <v>57</v>
      </c>
      <c r="G79" s="17" t="s">
        <v>241</v>
      </c>
      <c r="H79" s="29" t="s">
        <v>242</v>
      </c>
      <c r="I79" s="17" t="str">
        <f>G79</f>
        <v>MEB S.r.l.</v>
      </c>
      <c r="J79" s="12" t="s">
        <v>445</v>
      </c>
      <c r="K79" s="12" t="s">
        <v>341</v>
      </c>
      <c r="L79" s="18">
        <v>4464.7</v>
      </c>
      <c r="M79" s="19">
        <v>44994</v>
      </c>
      <c r="N79" s="19">
        <v>44994</v>
      </c>
      <c r="O79" s="20">
        <v>4462.91</v>
      </c>
    </row>
    <row r="80" spans="2:15" s="6" customFormat="1" ht="24">
      <c r="B80" s="21" t="s">
        <v>247</v>
      </c>
      <c r="C80" s="12">
        <v>1772890935</v>
      </c>
      <c r="D80" s="8" t="s">
        <v>53</v>
      </c>
      <c r="E80" s="13" t="s">
        <v>248</v>
      </c>
      <c r="F80" s="17" t="s">
        <v>57</v>
      </c>
      <c r="G80" s="17" t="s">
        <v>447</v>
      </c>
      <c r="H80" s="26" t="s">
        <v>249</v>
      </c>
      <c r="I80" s="17" t="str">
        <f>G80</f>
        <v>AYNO VIDEOCONFERENZE SRL</v>
      </c>
      <c r="J80" s="12" t="s">
        <v>446</v>
      </c>
      <c r="K80" s="12" t="s">
        <v>341</v>
      </c>
      <c r="L80" s="18">
        <v>1580</v>
      </c>
      <c r="M80" s="19">
        <v>45009</v>
      </c>
      <c r="N80" s="19">
        <v>45009</v>
      </c>
      <c r="O80" s="20">
        <v>1580</v>
      </c>
    </row>
    <row r="81" spans="2:15" s="6" customFormat="1" ht="24">
      <c r="B81" s="21" t="s">
        <v>148</v>
      </c>
      <c r="C81" s="12">
        <v>1772890933</v>
      </c>
      <c r="D81" s="8" t="s">
        <v>53</v>
      </c>
      <c r="E81" s="13" t="s">
        <v>149</v>
      </c>
      <c r="F81" s="12" t="s">
        <v>57</v>
      </c>
      <c r="G81" s="17" t="s">
        <v>27</v>
      </c>
      <c r="H81" s="26" t="s">
        <v>391</v>
      </c>
      <c r="I81" s="17" t="s">
        <v>27</v>
      </c>
      <c r="J81" s="12" t="s">
        <v>392</v>
      </c>
      <c r="K81" s="12" t="s">
        <v>341</v>
      </c>
      <c r="L81" s="18">
        <v>1440</v>
      </c>
      <c r="M81" s="19">
        <v>45021</v>
      </c>
      <c r="N81" s="19">
        <v>45072</v>
      </c>
      <c r="O81" s="20">
        <v>1440</v>
      </c>
    </row>
    <row r="82" spans="2:15" s="6" customFormat="1" ht="24">
      <c r="B82" s="21" t="s">
        <v>181</v>
      </c>
      <c r="C82" s="12">
        <v>1772890935</v>
      </c>
      <c r="D82" s="8" t="s">
        <v>53</v>
      </c>
      <c r="E82" s="13" t="s">
        <v>183</v>
      </c>
      <c r="F82" s="12" t="s">
        <v>334</v>
      </c>
      <c r="G82" s="17" t="s">
        <v>420</v>
      </c>
      <c r="H82" s="26" t="s">
        <v>182</v>
      </c>
      <c r="I82" s="17" t="str">
        <f>G82</f>
        <v>EUROSYSTEM SPA</v>
      </c>
      <c r="J82" s="12" t="s">
        <v>421</v>
      </c>
      <c r="K82" s="12" t="s">
        <v>341</v>
      </c>
      <c r="L82" s="18">
        <v>247464.81</v>
      </c>
      <c r="M82" s="19">
        <v>45047</v>
      </c>
      <c r="N82" s="19">
        <v>45291</v>
      </c>
      <c r="O82" s="20">
        <v>92799.3</v>
      </c>
    </row>
    <row r="83" spans="2:15" s="6" customFormat="1" ht="24">
      <c r="B83" s="21" t="s">
        <v>214</v>
      </c>
      <c r="C83" s="12">
        <v>1772890933</v>
      </c>
      <c r="D83" s="8" t="s">
        <v>53</v>
      </c>
      <c r="E83" s="13" t="s">
        <v>175</v>
      </c>
      <c r="F83" s="28" t="s">
        <v>57</v>
      </c>
      <c r="G83" s="17" t="s">
        <v>414</v>
      </c>
      <c r="H83" s="26" t="s">
        <v>2</v>
      </c>
      <c r="I83" s="17" t="s">
        <v>414</v>
      </c>
      <c r="J83" s="12" t="s">
        <v>416</v>
      </c>
      <c r="K83" s="12" t="s">
        <v>341</v>
      </c>
      <c r="L83" s="18">
        <v>680</v>
      </c>
      <c r="M83" s="19">
        <v>45068</v>
      </c>
      <c r="N83" s="19">
        <v>45068</v>
      </c>
      <c r="O83" s="20">
        <v>680</v>
      </c>
    </row>
    <row r="84" spans="2:15" ht="36">
      <c r="B84" s="21" t="s">
        <v>226</v>
      </c>
      <c r="C84" s="12">
        <v>1772890935</v>
      </c>
      <c r="D84" s="8" t="s">
        <v>53</v>
      </c>
      <c r="E84" s="13" t="s">
        <v>227</v>
      </c>
      <c r="F84" s="17" t="s">
        <v>57</v>
      </c>
      <c r="G84" s="17" t="s">
        <v>59</v>
      </c>
      <c r="H84" s="29" t="s">
        <v>58</v>
      </c>
      <c r="I84" s="17" t="str">
        <f>G84</f>
        <v>LIZARD SRL</v>
      </c>
      <c r="J84" s="12" t="s">
        <v>440</v>
      </c>
      <c r="K84" s="12" t="s">
        <v>341</v>
      </c>
      <c r="L84" s="18">
        <v>9100</v>
      </c>
      <c r="M84" s="19">
        <v>45069</v>
      </c>
      <c r="N84" s="19">
        <v>45434</v>
      </c>
      <c r="O84" s="20">
        <v>3538.88</v>
      </c>
    </row>
    <row r="85" spans="2:15" ht="24">
      <c r="B85" s="21" t="s">
        <v>228</v>
      </c>
      <c r="C85" s="12">
        <v>1772890935</v>
      </c>
      <c r="D85" s="8" t="s">
        <v>53</v>
      </c>
      <c r="E85" s="13" t="s">
        <v>229</v>
      </c>
      <c r="F85" s="17" t="s">
        <v>57</v>
      </c>
      <c r="G85" s="17" t="s">
        <v>230</v>
      </c>
      <c r="H85" s="29" t="s">
        <v>231</v>
      </c>
      <c r="I85" s="17" t="str">
        <f>G85</f>
        <v>TOMWARE SCARL</v>
      </c>
      <c r="J85" s="12" t="s">
        <v>441</v>
      </c>
      <c r="K85" s="12" t="s">
        <v>341</v>
      </c>
      <c r="L85" s="18">
        <v>11569.18</v>
      </c>
      <c r="M85" s="19">
        <v>45069</v>
      </c>
      <c r="N85" s="19">
        <v>45434</v>
      </c>
      <c r="O85" s="20">
        <v>0</v>
      </c>
    </row>
    <row r="86" spans="2:16" ht="24">
      <c r="B86" s="21" t="s">
        <v>157</v>
      </c>
      <c r="C86" s="12">
        <v>1772890933</v>
      </c>
      <c r="D86" s="8" t="s">
        <v>53</v>
      </c>
      <c r="E86" s="13" t="s">
        <v>158</v>
      </c>
      <c r="F86" s="12" t="s">
        <v>57</v>
      </c>
      <c r="G86" s="17" t="s">
        <v>159</v>
      </c>
      <c r="H86" s="26" t="s">
        <v>401</v>
      </c>
      <c r="I86" s="17" t="s">
        <v>159</v>
      </c>
      <c r="J86" s="12" t="s">
        <v>402</v>
      </c>
      <c r="K86" s="12" t="s">
        <v>341</v>
      </c>
      <c r="L86" s="18">
        <v>24650</v>
      </c>
      <c r="M86" s="19">
        <v>45078</v>
      </c>
      <c r="N86" s="19">
        <v>45443</v>
      </c>
      <c r="O86" s="20">
        <f>2050+6150</f>
        <v>8200</v>
      </c>
      <c r="P86" s="1" t="s">
        <v>454</v>
      </c>
    </row>
    <row r="87" spans="2:15" ht="24">
      <c r="B87" s="21" t="s">
        <v>233</v>
      </c>
      <c r="C87" s="12">
        <v>1772890935</v>
      </c>
      <c r="D87" s="8" t="s">
        <v>53</v>
      </c>
      <c r="E87" s="13" t="s">
        <v>232</v>
      </c>
      <c r="F87" s="17" t="s">
        <v>57</v>
      </c>
      <c r="G87" s="17" t="s">
        <v>234</v>
      </c>
      <c r="H87" s="29" t="s">
        <v>235</v>
      </c>
      <c r="I87" s="17" t="str">
        <f>G87</f>
        <v>IFICONSULTING SRL</v>
      </c>
      <c r="J87" s="12" t="s">
        <v>442</v>
      </c>
      <c r="K87" s="12" t="s">
        <v>341</v>
      </c>
      <c r="L87" s="18">
        <v>13073.7</v>
      </c>
      <c r="M87" s="19">
        <v>45091</v>
      </c>
      <c r="N87" s="19">
        <v>45091</v>
      </c>
      <c r="O87" s="20">
        <v>13073.7</v>
      </c>
    </row>
    <row r="88" spans="2:15" ht="60">
      <c r="B88" s="21" t="s">
        <v>206</v>
      </c>
      <c r="C88" s="12">
        <v>1772890935</v>
      </c>
      <c r="D88" s="8" t="s">
        <v>53</v>
      </c>
      <c r="E88" s="13" t="s">
        <v>207</v>
      </c>
      <c r="F88" s="17" t="s">
        <v>57</v>
      </c>
      <c r="G88" s="17" t="s">
        <v>208</v>
      </c>
      <c r="H88" s="26" t="s">
        <v>55</v>
      </c>
      <c r="I88" s="17" t="str">
        <f>G88</f>
        <v>METEDA SRL</v>
      </c>
      <c r="J88" s="12" t="s">
        <v>433</v>
      </c>
      <c r="K88" s="12" t="s">
        <v>341</v>
      </c>
      <c r="L88" s="18">
        <v>102350</v>
      </c>
      <c r="M88" s="19">
        <v>45092</v>
      </c>
      <c r="N88" s="19">
        <v>46919</v>
      </c>
      <c r="O88" s="20">
        <v>4387.5</v>
      </c>
    </row>
    <row r="89" spans="2:15" ht="72">
      <c r="B89" s="21" t="s">
        <v>171</v>
      </c>
      <c r="C89" s="12">
        <v>1772890933</v>
      </c>
      <c r="D89" s="8" t="s">
        <v>53</v>
      </c>
      <c r="E89" s="13" t="s">
        <v>172</v>
      </c>
      <c r="F89" s="28" t="s">
        <v>56</v>
      </c>
      <c r="G89" s="30" t="s">
        <v>407</v>
      </c>
      <c r="H89" s="17" t="s">
        <v>173</v>
      </c>
      <c r="I89" s="17" t="str">
        <f>G89</f>
        <v>RTI FASTWEB S.P.A - MATICMIND S.P.A. - N&amp;C S.R.L. - CONSORZIO STABILE CONSIELTE SOCIETÀ CONSORTILE A RESPONSABILITÀ LIMITATA</v>
      </c>
      <c r="J89" s="12" t="s">
        <v>413</v>
      </c>
      <c r="K89" s="12" t="s">
        <v>341</v>
      </c>
      <c r="L89" s="18">
        <v>1548869.8</v>
      </c>
      <c r="M89" s="19">
        <v>45108</v>
      </c>
      <c r="N89" s="19">
        <v>46568</v>
      </c>
      <c r="O89" s="20">
        <v>54637.73</v>
      </c>
    </row>
    <row r="90" spans="2:15" ht="24">
      <c r="B90" s="21" t="s">
        <v>212</v>
      </c>
      <c r="C90" s="12">
        <v>1772890935</v>
      </c>
      <c r="D90" s="8" t="s">
        <v>53</v>
      </c>
      <c r="E90" s="13" t="s">
        <v>213</v>
      </c>
      <c r="F90" s="17" t="s">
        <v>57</v>
      </c>
      <c r="G90" s="17" t="s">
        <v>436</v>
      </c>
      <c r="H90" s="26" t="s">
        <v>45</v>
      </c>
      <c r="I90" s="17" t="s">
        <v>436</v>
      </c>
      <c r="J90" s="12" t="s">
        <v>435</v>
      </c>
      <c r="K90" s="12" t="s">
        <v>341</v>
      </c>
      <c r="L90" s="18">
        <v>125193</v>
      </c>
      <c r="M90" s="19">
        <v>45108</v>
      </c>
      <c r="N90" s="19">
        <v>46203</v>
      </c>
      <c r="O90" s="20">
        <v>0</v>
      </c>
    </row>
    <row r="91" spans="2:15" ht="24">
      <c r="B91" s="21" t="s">
        <v>250</v>
      </c>
      <c r="C91" s="12">
        <v>1772890935</v>
      </c>
      <c r="D91" s="8" t="s">
        <v>53</v>
      </c>
      <c r="E91" s="13" t="s">
        <v>251</v>
      </c>
      <c r="F91" s="17" t="s">
        <v>57</v>
      </c>
      <c r="G91" s="17" t="s">
        <v>448</v>
      </c>
      <c r="H91" s="26" t="s">
        <v>252</v>
      </c>
      <c r="I91" s="17" t="str">
        <f>G91</f>
        <v>SPRING FIRM SRL</v>
      </c>
      <c r="J91" s="12" t="s">
        <v>449</v>
      </c>
      <c r="K91" s="12" t="s">
        <v>341</v>
      </c>
      <c r="L91" s="18">
        <v>14965.68</v>
      </c>
      <c r="M91" s="19">
        <v>45127</v>
      </c>
      <c r="N91" s="19">
        <v>46222</v>
      </c>
      <c r="O91" s="20">
        <v>14965.68</v>
      </c>
    </row>
    <row r="92" spans="2:15" ht="24">
      <c r="B92" s="21" t="s">
        <v>174</v>
      </c>
      <c r="C92" s="12">
        <v>1772890933</v>
      </c>
      <c r="D92" s="8" t="s">
        <v>53</v>
      </c>
      <c r="E92" s="13" t="s">
        <v>175</v>
      </c>
      <c r="F92" s="28" t="s">
        <v>57</v>
      </c>
      <c r="G92" s="17" t="s">
        <v>414</v>
      </c>
      <c r="H92" s="26" t="s">
        <v>2</v>
      </c>
      <c r="I92" s="17" t="s">
        <v>414</v>
      </c>
      <c r="J92" s="12" t="s">
        <v>415</v>
      </c>
      <c r="K92" s="12" t="s">
        <v>341</v>
      </c>
      <c r="L92" s="18">
        <v>680</v>
      </c>
      <c r="M92" s="19">
        <v>45159</v>
      </c>
      <c r="N92" s="19">
        <v>45159</v>
      </c>
      <c r="O92" s="20">
        <v>680</v>
      </c>
    </row>
    <row r="93" spans="2:15" ht="108">
      <c r="B93" s="21" t="s">
        <v>197</v>
      </c>
      <c r="C93" s="12">
        <v>1772890935</v>
      </c>
      <c r="D93" s="8" t="s">
        <v>53</v>
      </c>
      <c r="E93" s="13" t="s">
        <v>198</v>
      </c>
      <c r="F93" s="21" t="s">
        <v>56</v>
      </c>
      <c r="G93" s="17" t="s">
        <v>430</v>
      </c>
      <c r="H93" s="17" t="s">
        <v>199</v>
      </c>
      <c r="I93" s="17" t="s">
        <v>430</v>
      </c>
      <c r="J93" s="12" t="s">
        <v>429</v>
      </c>
      <c r="K93" s="12" t="s">
        <v>341</v>
      </c>
      <c r="L93" s="18">
        <v>1198848</v>
      </c>
      <c r="M93" s="19">
        <v>45176</v>
      </c>
      <c r="N93" s="19">
        <v>46636</v>
      </c>
      <c r="O93" s="20">
        <v>0</v>
      </c>
    </row>
    <row r="94" spans="2:15" ht="24">
      <c r="B94" s="21" t="s">
        <v>152</v>
      </c>
      <c r="C94" s="12">
        <v>1772890933</v>
      </c>
      <c r="D94" s="8" t="s">
        <v>53</v>
      </c>
      <c r="E94" s="13" t="s">
        <v>153</v>
      </c>
      <c r="F94" s="12" t="s">
        <v>57</v>
      </c>
      <c r="G94" s="17" t="s">
        <v>154</v>
      </c>
      <c r="H94" s="26" t="s">
        <v>399</v>
      </c>
      <c r="I94" s="17" t="s">
        <v>154</v>
      </c>
      <c r="J94" s="12" t="s">
        <v>400</v>
      </c>
      <c r="K94" s="12" t="s">
        <v>341</v>
      </c>
      <c r="L94" s="18">
        <v>7700</v>
      </c>
      <c r="M94" s="19">
        <v>45184</v>
      </c>
      <c r="N94" s="19">
        <v>45382</v>
      </c>
      <c r="O94" s="20">
        <v>0</v>
      </c>
    </row>
    <row r="95" spans="2:15" ht="60">
      <c r="B95" s="21" t="s">
        <v>184</v>
      </c>
      <c r="C95" s="12">
        <v>1772890935</v>
      </c>
      <c r="D95" s="8" t="s">
        <v>53</v>
      </c>
      <c r="E95" s="13" t="s">
        <v>185</v>
      </c>
      <c r="F95" s="21" t="s">
        <v>56</v>
      </c>
      <c r="G95" s="17" t="s">
        <v>422</v>
      </c>
      <c r="H95" s="29" t="s">
        <v>186</v>
      </c>
      <c r="I95" s="17" t="str">
        <f>G95</f>
        <v>RTI VODAFONE ITALIA S.P.A. -  ENTERPRISE SERVICES ITALIA S.R.L. - ITD SOLUTIONS S.P.A.</v>
      </c>
      <c r="J95" s="12" t="s">
        <v>423</v>
      </c>
      <c r="K95" s="12" t="s">
        <v>341</v>
      </c>
      <c r="L95" s="18">
        <v>330342.48</v>
      </c>
      <c r="M95" s="19">
        <v>45200</v>
      </c>
      <c r="N95" s="19">
        <v>46295</v>
      </c>
      <c r="O95" s="20">
        <v>0</v>
      </c>
    </row>
    <row r="96" spans="2:15" ht="48">
      <c r="B96" s="21" t="s">
        <v>187</v>
      </c>
      <c r="C96" s="12">
        <v>1772890935</v>
      </c>
      <c r="D96" s="8" t="s">
        <v>53</v>
      </c>
      <c r="E96" s="13" t="s">
        <v>188</v>
      </c>
      <c r="F96" s="12" t="s">
        <v>334</v>
      </c>
      <c r="G96" s="15" t="s">
        <v>397</v>
      </c>
      <c r="H96" s="15" t="s">
        <v>26</v>
      </c>
      <c r="I96" s="17" t="str">
        <f>G96</f>
        <v>RTI ALTHEA ITALIA SPA, SIEMENS HEALTHCARE SRL, GE MEDICAL SYSTEMS ITALIA SPA </v>
      </c>
      <c r="J96" s="12" t="s">
        <v>424</v>
      </c>
      <c r="K96" s="12" t="s">
        <v>341</v>
      </c>
      <c r="L96" s="18">
        <v>870000</v>
      </c>
      <c r="M96" s="19">
        <v>45200</v>
      </c>
      <c r="N96" s="19">
        <v>45322</v>
      </c>
      <c r="O96" s="20">
        <v>0</v>
      </c>
    </row>
    <row r="97" spans="2:15" ht="24">
      <c r="B97" s="21" t="s">
        <v>189</v>
      </c>
      <c r="C97" s="12">
        <v>1772890935</v>
      </c>
      <c r="D97" s="8" t="s">
        <v>53</v>
      </c>
      <c r="E97" s="13" t="s">
        <v>190</v>
      </c>
      <c r="F97" s="17" t="s">
        <v>191</v>
      </c>
      <c r="G97" s="17" t="s">
        <v>257</v>
      </c>
      <c r="H97" s="21">
        <v>12878470157</v>
      </c>
      <c r="I97" s="17" t="str">
        <f>G97</f>
        <v>FASTWEB SPA</v>
      </c>
      <c r="J97" s="12" t="s">
        <v>426</v>
      </c>
      <c r="K97" s="12" t="s">
        <v>341</v>
      </c>
      <c r="L97" s="18">
        <v>62500</v>
      </c>
      <c r="M97" s="19">
        <v>45201</v>
      </c>
      <c r="N97" s="19">
        <v>45657</v>
      </c>
      <c r="O97" s="20">
        <v>7880.49</v>
      </c>
    </row>
    <row r="98" spans="2:15" ht="36">
      <c r="B98" s="21" t="s">
        <v>215</v>
      </c>
      <c r="C98" s="12">
        <v>1772890935</v>
      </c>
      <c r="D98" s="8" t="s">
        <v>53</v>
      </c>
      <c r="E98" s="13" t="s">
        <v>216</v>
      </c>
      <c r="F98" s="17" t="s">
        <v>57</v>
      </c>
      <c r="G98" s="17" t="s">
        <v>217</v>
      </c>
      <c r="H98" s="29" t="s">
        <v>218</v>
      </c>
      <c r="I98" s="17" t="str">
        <f>G98</f>
        <v>ASIS SRL
OFFICELANDIA di Cattelan Edy</v>
      </c>
      <c r="J98" s="12" t="s">
        <v>437</v>
      </c>
      <c r="K98" s="12" t="s">
        <v>341</v>
      </c>
      <c r="L98" s="18">
        <v>39900</v>
      </c>
      <c r="M98" s="19">
        <v>45217</v>
      </c>
      <c r="N98" s="19">
        <v>45582</v>
      </c>
      <c r="O98" s="20">
        <v>0</v>
      </c>
    </row>
    <row r="99" spans="2:15" ht="36">
      <c r="B99" s="21" t="s">
        <v>300</v>
      </c>
      <c r="C99" s="12">
        <v>1772890935</v>
      </c>
      <c r="D99" s="8" t="s">
        <v>53</v>
      </c>
      <c r="E99" s="13" t="s">
        <v>477</v>
      </c>
      <c r="F99" s="17" t="s">
        <v>57</v>
      </c>
      <c r="G99" s="17" t="s">
        <v>302</v>
      </c>
      <c r="H99" s="21" t="s">
        <v>301</v>
      </c>
      <c r="I99" s="17" t="s">
        <v>302</v>
      </c>
      <c r="J99" s="12" t="s">
        <v>437</v>
      </c>
      <c r="K99" s="12" t="s">
        <v>341</v>
      </c>
      <c r="L99" s="18">
        <v>29755</v>
      </c>
      <c r="M99" s="19">
        <v>45217</v>
      </c>
      <c r="N99" s="19">
        <v>45583</v>
      </c>
      <c r="O99" s="20">
        <v>0</v>
      </c>
    </row>
    <row r="100" spans="2:15" ht="24">
      <c r="B100" s="21" t="s">
        <v>274</v>
      </c>
      <c r="C100" s="12">
        <v>1772890935</v>
      </c>
      <c r="D100" s="8" t="s">
        <v>53</v>
      </c>
      <c r="E100" s="13" t="s">
        <v>477</v>
      </c>
      <c r="F100" s="17" t="s">
        <v>57</v>
      </c>
      <c r="G100" s="17" t="s">
        <v>276</v>
      </c>
      <c r="H100" s="21" t="s">
        <v>275</v>
      </c>
      <c r="I100" s="17" t="s">
        <v>276</v>
      </c>
      <c r="J100" s="12" t="s">
        <v>437</v>
      </c>
      <c r="K100" s="12" t="s">
        <v>341</v>
      </c>
      <c r="L100" s="18">
        <v>29372.05</v>
      </c>
      <c r="M100" s="19">
        <v>45217</v>
      </c>
      <c r="N100" s="19">
        <v>45583</v>
      </c>
      <c r="O100" s="20">
        <v>0</v>
      </c>
    </row>
    <row r="101" spans="2:15" ht="36">
      <c r="B101" s="21" t="s">
        <v>192</v>
      </c>
      <c r="C101" s="12">
        <v>1772890935</v>
      </c>
      <c r="D101" s="8" t="s">
        <v>53</v>
      </c>
      <c r="E101" s="13" t="s">
        <v>193</v>
      </c>
      <c r="F101" s="17" t="s">
        <v>57</v>
      </c>
      <c r="G101" s="17" t="s">
        <v>414</v>
      </c>
      <c r="H101" s="26" t="s">
        <v>2</v>
      </c>
      <c r="I101" s="17" t="str">
        <f aca="true" t="shared" si="0" ref="I101:I107">G101</f>
        <v>TELEGAMMA S.A.S DI GAMMA DIVIDINO &amp; C.</v>
      </c>
      <c r="J101" s="12" t="s">
        <v>427</v>
      </c>
      <c r="K101" s="12" t="s">
        <v>341</v>
      </c>
      <c r="L101" s="18">
        <v>5040</v>
      </c>
      <c r="M101" s="19">
        <v>45259</v>
      </c>
      <c r="N101" s="19">
        <v>45259</v>
      </c>
      <c r="O101" s="20">
        <v>0</v>
      </c>
    </row>
    <row r="102" spans="2:15" ht="24">
      <c r="B102" s="21" t="s">
        <v>194</v>
      </c>
      <c r="C102" s="12">
        <v>1772890935</v>
      </c>
      <c r="D102" s="8" t="s">
        <v>53</v>
      </c>
      <c r="E102" s="13" t="s">
        <v>195</v>
      </c>
      <c r="F102" s="17" t="s">
        <v>57</v>
      </c>
      <c r="G102" s="17" t="s">
        <v>425</v>
      </c>
      <c r="H102" s="26" t="s">
        <v>196</v>
      </c>
      <c r="I102" s="17" t="str">
        <f t="shared" si="0"/>
        <v>BUTALI SPA</v>
      </c>
      <c r="J102" s="12" t="s">
        <v>428</v>
      </c>
      <c r="K102" s="12" t="s">
        <v>341</v>
      </c>
      <c r="L102" s="18">
        <v>2495.98</v>
      </c>
      <c r="M102" s="19">
        <v>45259</v>
      </c>
      <c r="N102" s="19">
        <v>45259</v>
      </c>
      <c r="O102" s="20">
        <v>0</v>
      </c>
    </row>
    <row r="103" spans="2:15" ht="48">
      <c r="B103" s="21" t="s">
        <v>160</v>
      </c>
      <c r="C103" s="12">
        <v>1772890933</v>
      </c>
      <c r="D103" s="8" t="s">
        <v>53</v>
      </c>
      <c r="E103" s="13" t="s">
        <v>161</v>
      </c>
      <c r="F103" s="12" t="s">
        <v>57</v>
      </c>
      <c r="G103" s="17" t="s">
        <v>6</v>
      </c>
      <c r="H103" s="21" t="s">
        <v>7</v>
      </c>
      <c r="I103" s="17" t="str">
        <f t="shared" si="0"/>
        <v>CARESTREAM HEALTH ITALIA SRL</v>
      </c>
      <c r="J103" s="12" t="s">
        <v>408</v>
      </c>
      <c r="K103" s="12" t="s">
        <v>341</v>
      </c>
      <c r="L103" s="18">
        <v>34755</v>
      </c>
      <c r="M103" s="19">
        <v>45292</v>
      </c>
      <c r="N103" s="19">
        <v>45473</v>
      </c>
      <c r="O103" s="20">
        <v>0</v>
      </c>
    </row>
    <row r="104" spans="2:15" ht="36">
      <c r="B104" s="21" t="s">
        <v>163</v>
      </c>
      <c r="C104" s="12">
        <v>1772890933</v>
      </c>
      <c r="D104" s="8" t="s">
        <v>53</v>
      </c>
      <c r="E104" s="13" t="s">
        <v>162</v>
      </c>
      <c r="F104" s="12" t="s">
        <v>57</v>
      </c>
      <c r="G104" s="17" t="s">
        <v>403</v>
      </c>
      <c r="H104" s="21">
        <v>10994940152</v>
      </c>
      <c r="I104" s="17" t="str">
        <f t="shared" si="0"/>
        <v>OLYMPUS ITALIA SRL</v>
      </c>
      <c r="J104" s="12" t="s">
        <v>409</v>
      </c>
      <c r="K104" s="12" t="s">
        <v>341</v>
      </c>
      <c r="L104" s="18">
        <v>41271</v>
      </c>
      <c r="M104" s="19">
        <v>45292</v>
      </c>
      <c r="N104" s="19">
        <v>45473</v>
      </c>
      <c r="O104" s="20">
        <v>0</v>
      </c>
    </row>
    <row r="105" spans="2:15" ht="29.25" customHeight="1">
      <c r="B105" s="21" t="s">
        <v>164</v>
      </c>
      <c r="C105" s="12">
        <v>1772890933</v>
      </c>
      <c r="D105" s="8" t="s">
        <v>53</v>
      </c>
      <c r="E105" s="13" t="s">
        <v>165</v>
      </c>
      <c r="F105" s="12" t="s">
        <v>57</v>
      </c>
      <c r="G105" s="17" t="s">
        <v>404</v>
      </c>
      <c r="H105" s="21">
        <v>93027710016</v>
      </c>
      <c r="I105" s="17" t="str">
        <f t="shared" si="0"/>
        <v>GE MEDICAL SYSTEM SPA</v>
      </c>
      <c r="J105" s="12" t="s">
        <v>410</v>
      </c>
      <c r="K105" s="12" t="s">
        <v>341</v>
      </c>
      <c r="L105" s="18">
        <v>127372</v>
      </c>
      <c r="M105" s="19">
        <v>45292</v>
      </c>
      <c r="N105" s="19">
        <v>45412</v>
      </c>
      <c r="O105" s="20">
        <v>0</v>
      </c>
    </row>
    <row r="106" spans="2:15" ht="36">
      <c r="B106" s="21" t="s">
        <v>166</v>
      </c>
      <c r="C106" s="12">
        <v>1772890933</v>
      </c>
      <c r="D106" s="8" t="s">
        <v>53</v>
      </c>
      <c r="E106" s="13" t="s">
        <v>167</v>
      </c>
      <c r="F106" s="12" t="s">
        <v>57</v>
      </c>
      <c r="G106" s="17" t="s">
        <v>405</v>
      </c>
      <c r="H106" s="26" t="s">
        <v>20</v>
      </c>
      <c r="I106" s="17" t="str">
        <f t="shared" si="0"/>
        <v>ESAOTE SPA</v>
      </c>
      <c r="J106" s="12" t="s">
        <v>411</v>
      </c>
      <c r="K106" s="12" t="s">
        <v>341</v>
      </c>
      <c r="L106" s="18">
        <v>5850</v>
      </c>
      <c r="M106" s="19">
        <v>45292</v>
      </c>
      <c r="N106" s="19">
        <v>45473</v>
      </c>
      <c r="O106" s="20">
        <v>0</v>
      </c>
    </row>
    <row r="107" spans="2:15" ht="36">
      <c r="B107" s="21" t="s">
        <v>170</v>
      </c>
      <c r="C107" s="12">
        <v>1772890933</v>
      </c>
      <c r="D107" s="8" t="s">
        <v>53</v>
      </c>
      <c r="E107" s="13" t="s">
        <v>169</v>
      </c>
      <c r="F107" s="12" t="s">
        <v>57</v>
      </c>
      <c r="G107" s="17" t="s">
        <v>406</v>
      </c>
      <c r="H107" s="26" t="s">
        <v>168</v>
      </c>
      <c r="I107" s="17" t="str">
        <f t="shared" si="0"/>
        <v>GENERAL MEDICAL MERATE SPA</v>
      </c>
      <c r="J107" s="12" t="s">
        <v>412</v>
      </c>
      <c r="K107" s="12" t="s">
        <v>341</v>
      </c>
      <c r="L107" s="18">
        <v>5850</v>
      </c>
      <c r="M107" s="19">
        <v>45292</v>
      </c>
      <c r="N107" s="19">
        <v>45473</v>
      </c>
      <c r="O107" s="20">
        <v>0</v>
      </c>
    </row>
    <row r="108" ht="12">
      <c r="E108" s="13"/>
    </row>
    <row r="109" ht="12">
      <c r="E109" s="13"/>
    </row>
  </sheetData>
  <sheetProtection/>
  <autoFilter ref="B2:O107">
    <sortState ref="B3:O109">
      <sortCondition sortBy="value" ref="M3:M109"/>
    </sortState>
  </autoFilter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Cozzi</dc:creator>
  <cp:keywords/>
  <dc:description/>
  <cp:lastModifiedBy>Admin</cp:lastModifiedBy>
  <cp:lastPrinted>2018-11-27T08:51:24Z</cp:lastPrinted>
  <dcterms:created xsi:type="dcterms:W3CDTF">2013-06-13T13:05:04Z</dcterms:created>
  <dcterms:modified xsi:type="dcterms:W3CDTF">2024-02-01T16:05:07Z</dcterms:modified>
  <cp:category/>
  <cp:version/>
  <cp:contentType/>
  <cp:contentStatus/>
</cp:coreProperties>
</file>