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968" activeTab="6"/>
  </bookViews>
  <sheets>
    <sheet name="Bilancio" sheetId="1" r:id="rId1"/>
    <sheet name="Stato Patrimoniale" sheetId="2" r:id="rId2"/>
    <sheet name="Schema S.P." sheetId="3" r:id="rId3"/>
    <sheet name="Alim S.P." sheetId="4" r:id="rId4"/>
    <sheet name="Conto Economico" sheetId="5" r:id="rId5"/>
    <sheet name="Schema C.E." sheetId="6" r:id="rId6"/>
    <sheet name="Alim C.E." sheetId="7" r:id="rId7"/>
    <sheet name="Rendiconto finanziario" sheetId="8" r:id="rId8"/>
    <sheet name="FABB_COPERT 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'Alim C.E.'!$G$1:$G$820</definedName>
    <definedName name="_xlnm._FilterDatabase" localSheetId="3" hidden="1">'Alim S.P.'!$G$1:$G$346</definedName>
    <definedName name="_xlnm.Print_Area" localSheetId="6">'Alim C.E.'!$A$1:$J$805</definedName>
    <definedName name="_xlnm.Print_Area" localSheetId="3">'Alim S.P.'!$A$1:$H$345</definedName>
    <definedName name="_xlnm.Print_Area" localSheetId="5">'Schema C.E.'!$A$1:$F$92</definedName>
    <definedName name="_xlnm.Print_Area" localSheetId="2">'Schema S.P.'!$A$1:$H$176</definedName>
    <definedName name="DATABASE">'Alim C.E.'!$E$29:$E$34</definedName>
    <definedName name="DATABASE1" localSheetId="8">'[1]Alim S.P.'!#REF!</definedName>
    <definedName name="DATABASE1">'Alim S.P.'!#REF!</definedName>
    <definedName name="_xlnm.Print_Titles" localSheetId="6">'Alim C.E.'!$2:$3</definedName>
    <definedName name="_xlnm.Print_Titles" localSheetId="3">'Alim S.P.'!$4:$4</definedName>
    <definedName name="_xlnm.Print_Titles" localSheetId="5">'Schema C.E.'!$3:$3</definedName>
    <definedName name="_xlnm.Print_Titles" localSheetId="2">'Schema S.P.'!$1:$2</definedName>
  </definedNames>
  <calcPr fullCalcOnLoad="1"/>
</workbook>
</file>

<file path=xl/sharedStrings.xml><?xml version="1.0" encoding="utf-8"?>
<sst xmlns="http://schemas.openxmlformats.org/spreadsheetml/2006/main" count="2016" uniqueCount="1108">
  <si>
    <t>In regime ambulatoriale</t>
  </si>
  <si>
    <t>Fornitura ausilii per incontinenti</t>
  </si>
  <si>
    <t>Ossigenoterapia domiciliare</t>
  </si>
  <si>
    <t>Altre convenzioni</t>
  </si>
  <si>
    <t xml:space="preserve">Prestazioni di ricovero </t>
  </si>
  <si>
    <t>Contributi ai nefropatici</t>
  </si>
  <si>
    <t>Contributi ai donatori di sangue lavoratori autonomi</t>
  </si>
  <si>
    <t>Altri contributi agli assistiti</t>
  </si>
  <si>
    <t>Spese condominiali</t>
  </si>
  <si>
    <t>Straordinari</t>
  </si>
  <si>
    <t>Altre competenze</t>
  </si>
  <si>
    <t>Consulenze a favore di terzi, rimborsate</t>
  </si>
  <si>
    <t>Indennità di fine servizio &lt; 12 mesi</t>
  </si>
  <si>
    <t>Altri oneri da liquidare</t>
  </si>
  <si>
    <t>Personale esterno con contratto di diritto privato</t>
  </si>
  <si>
    <t>Personale comandato ad altri enti</t>
  </si>
  <si>
    <t>Oneri sociali su "altri costi del personale"</t>
  </si>
  <si>
    <t>Accantonamento ai fondi oneri differiti</t>
  </si>
  <si>
    <t>Compensi ai docenti</t>
  </si>
  <si>
    <t>Assegni studio agli allievi</t>
  </si>
  <si>
    <t>Premi di assicurazione personale dipendente</t>
  </si>
  <si>
    <t>Compensi diretti per attività libero professionale dirigenti sanitari</t>
  </si>
  <si>
    <t>Compensi diretti al personale di supporto</t>
  </si>
  <si>
    <t>Spese di rappresentanza</t>
  </si>
  <si>
    <t>Pubblicità e inserzioni</t>
  </si>
  <si>
    <t>Consulenze legali</t>
  </si>
  <si>
    <t>Altre spese legali</t>
  </si>
  <si>
    <t>Spese postali</t>
  </si>
  <si>
    <t>Bolli e marche</t>
  </si>
  <si>
    <t>Abbonamenti e riviste</t>
  </si>
  <si>
    <t>Premi di assicurazione</t>
  </si>
  <si>
    <t>Consulenze fiscali, amministrative e tecniche</t>
  </si>
  <si>
    <t>Oneri sociali su consulenze fiscali, amministrative e tecniche</t>
  </si>
  <si>
    <t>Libri</t>
  </si>
  <si>
    <t>Altre spese generali e amministrative</t>
  </si>
  <si>
    <t>Scorte sanitarie</t>
  </si>
  <si>
    <t>Scorte non sanitarie</t>
  </si>
  <si>
    <t>Interessi passivi per altre forme di credito di cui art.3, comma 5</t>
  </si>
  <si>
    <t>lettera f), punto 2 d.lgs 502/92</t>
  </si>
  <si>
    <t>Interessi legali</t>
  </si>
  <si>
    <t>Arrotondamenti passivi</t>
  </si>
  <si>
    <t>Sconti e abbuoni passivi</t>
  </si>
  <si>
    <t>Rivalutazioni monetarie</t>
  </si>
  <si>
    <t>Altri contributi finalizzati</t>
  </si>
  <si>
    <t>Da Ministero dell'Università</t>
  </si>
  <si>
    <t>Da Ministero della Difesa</t>
  </si>
  <si>
    <t>Da altre amministrazioni statali</t>
  </si>
  <si>
    <t>Da comuni per attività socio assistenziale territoriale delegata</t>
  </si>
  <si>
    <t>Da Provincia</t>
  </si>
  <si>
    <t>Differenze alberghiere camere speciali</t>
  </si>
  <si>
    <t>Uso telefono e TV</t>
  </si>
  <si>
    <t>Retta accompagnatori</t>
  </si>
  <si>
    <t>Conto Economico 2014</t>
  </si>
  <si>
    <t>Stato patrimoniale 2014</t>
  </si>
  <si>
    <t>Maggiorazione per scelta medico specialista</t>
  </si>
  <si>
    <t>Prestazioni ambulatoriali</t>
  </si>
  <si>
    <t>Servizio di Pronto Soccorso</t>
  </si>
  <si>
    <t xml:space="preserve">Trasporti in ambulanza </t>
  </si>
  <si>
    <t>Rette R.S.A.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</si>
  <si>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</si>
  <si>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</si>
  <si>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</si>
  <si>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</si>
  <si>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</si>
  <si>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</si>
  <si>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Chimico ambientale</t>
  </si>
  <si>
    <t>Servizio Biotossicologico</t>
  </si>
  <si>
    <t>Servizio Impiantistico antinfortunistico</t>
  </si>
  <si>
    <t>Servizio Fisico ambientale</t>
  </si>
  <si>
    <t>Diritti veterinari</t>
  </si>
  <si>
    <t>Sanzioni amministrative</t>
  </si>
  <si>
    <t>Servizio medicina legale: visite mediche e certificazioni</t>
  </si>
  <si>
    <t>Servizio medicina legale: visite med fiscali lav. dipend.</t>
  </si>
  <si>
    <t>Altre prestazioni di natura territoriale</t>
  </si>
  <si>
    <t>Altri proventi e ricavi diversi</t>
  </si>
  <si>
    <t>Ricavi c/transitorio</t>
  </si>
  <si>
    <t>Da parte del personale nelle spese per vitto, vestiario e alloggio</t>
  </si>
  <si>
    <t>Da privati per attività in favore di minori, disabili e altri</t>
  </si>
  <si>
    <t>Da comuni per integrazione rette in R.S.A.</t>
  </si>
  <si>
    <t>Recuperi per azioni di rivalsa per prestazioni sanitarie</t>
  </si>
  <si>
    <t xml:space="preserve">Recuperi per altre azioni di rivalsa 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</si>
  <si>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</si>
  <si>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</si>
  <si>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</si>
  <si>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</si>
  <si>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</si>
  <si>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</si>
  <si>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spese condominiali</t>
  </si>
  <si>
    <t>Rimborso vitto e alloggio da non dipendenti</t>
  </si>
  <si>
    <t>Esercizio Corrente</t>
  </si>
  <si>
    <t>Rimborso INPS donatori di sangue</t>
  </si>
  <si>
    <t>Rimborso INAIL infortuni personale dipendente</t>
  </si>
  <si>
    <t>Rimborso spese viaggio e soggiorno su consulenze</t>
  </si>
  <si>
    <t>Rimborso contributi su consulenze</t>
  </si>
  <si>
    <t>Altre rivalse, rimborsi, recuperi</t>
  </si>
  <si>
    <t>Locazioni attive</t>
  </si>
  <si>
    <t>Altri ricavi da patrimonio</t>
  </si>
  <si>
    <t>Arrotondamenti attivi</t>
  </si>
  <si>
    <t>Sconti e abbuoni attivi</t>
  </si>
  <si>
    <t>Proventi</t>
  </si>
  <si>
    <t xml:space="preserve">   a) Plusvalenze</t>
  </si>
  <si>
    <t xml:space="preserve">   b) Sopravvenienze attive</t>
  </si>
  <si>
    <t xml:space="preserve">   c) Insussistenze del passivo</t>
  </si>
  <si>
    <t>Oneri</t>
  </si>
  <si>
    <t xml:space="preserve">   a) Minusvalenze</t>
  </si>
  <si>
    <t xml:space="preserve">   b) Sopravveninze passive</t>
  </si>
  <si>
    <t xml:space="preserve">   c) Insussistenze dell'attivo</t>
  </si>
  <si>
    <t>IRAP</t>
  </si>
  <si>
    <t>Esercizio corrente</t>
  </si>
  <si>
    <t>Esercizio precedente</t>
  </si>
  <si>
    <t>Alimentazione dello Stato Patrimoniale</t>
  </si>
  <si>
    <t>TOTALE</t>
  </si>
  <si>
    <t>IMMOBILIZZAZIONI</t>
  </si>
  <si>
    <t>IMMOBILIZZAZIONI IMMATERIALI</t>
  </si>
  <si>
    <t>Costi di ricerca, sviluppo e di pubblicità</t>
  </si>
  <si>
    <t>Diritti di brevetto e diritti di utilizzazione delle opere d'ingegno</t>
  </si>
  <si>
    <t>Immobilizzazioni in corso e acconti</t>
  </si>
  <si>
    <t>IMMOBILIZZAZIONI MATERIALI</t>
  </si>
  <si>
    <t>Sanzioni amministrative in materia di lavoro</t>
  </si>
  <si>
    <t>Terreni</t>
  </si>
  <si>
    <t>Terreni disponibili</t>
  </si>
  <si>
    <t>Terreni indisponibili</t>
  </si>
  <si>
    <t>Fabbricati disponibili</t>
  </si>
  <si>
    <t>Fabbricati indisponibili</t>
  </si>
  <si>
    <t>Attrezzature e strumenti sanitari</t>
  </si>
  <si>
    <t>Strumentario chirurgico</t>
  </si>
  <si>
    <t>Mobili e arredi</t>
  </si>
  <si>
    <t>Altri beni</t>
  </si>
  <si>
    <t>IMMOBILIZZAZIONI FINANZIARIE</t>
  </si>
  <si>
    <t>Crediti verso Regione</t>
  </si>
  <si>
    <t>Per contributi in c/capitale su gestioni pregresse</t>
  </si>
  <si>
    <t>Per contributi in c/capitale su gestioni liquidatorie</t>
  </si>
  <si>
    <t>Altri crediti</t>
  </si>
  <si>
    <t>Crediti verso aziende sanitarie della Regione</t>
  </si>
  <si>
    <t>Crediti verso altri</t>
  </si>
  <si>
    <t>Titoli</t>
  </si>
  <si>
    <t>ATTIVO CIRCOLANTE</t>
  </si>
  <si>
    <t>SCORTE</t>
  </si>
  <si>
    <t>Sanitarie</t>
  </si>
  <si>
    <t>Non-sanitarie</t>
  </si>
  <si>
    <t>CREDITI</t>
  </si>
  <si>
    <t>Crediti verso gestione stralcio</t>
  </si>
  <si>
    <t>Crediti verso Agenzia regionale</t>
  </si>
  <si>
    <t>Aziende sanitarie della Regione</t>
  </si>
  <si>
    <t>Crediti</t>
  </si>
  <si>
    <t>Crediti per fatture e ricevute da emettere</t>
  </si>
  <si>
    <t>Note credito da ricevere/note debito da emettere</t>
  </si>
  <si>
    <t>Aziende sanitarie extra regionali</t>
  </si>
  <si>
    <t>Comuni</t>
  </si>
  <si>
    <t>Amministrazioni pubbliche</t>
  </si>
  <si>
    <t>Crediti verso Ministero della Sanità</t>
  </si>
  <si>
    <t>Crediti verso Ministero dell'Università</t>
  </si>
  <si>
    <t>Crediti verso Ministero della Difesa</t>
  </si>
  <si>
    <t>Crediti verso Prefettura</t>
  </si>
  <si>
    <t>Crediti verso enti previdenziali per acconti pensione</t>
  </si>
  <si>
    <t>Pagamenti a personale per conto altri enti</t>
  </si>
  <si>
    <t>Crediti verso altre amministrazioni pubbliche</t>
  </si>
  <si>
    <t>Erario</t>
  </si>
  <si>
    <t>ILOR</t>
  </si>
  <si>
    <t>IVA a credito</t>
  </si>
  <si>
    <t>IVA a credito per acquisti infra-CEE</t>
  </si>
  <si>
    <t>IVA a credito per autofatture</t>
  </si>
  <si>
    <t>IVA in sospensione</t>
  </si>
  <si>
    <t>Imposte varie</t>
  </si>
  <si>
    <t>Crediti verso privati</t>
  </si>
  <si>
    <t>Privati paganti</t>
  </si>
  <si>
    <t>Dozzinanti</t>
  </si>
  <si>
    <t>Crediti verso soggetti esteri</t>
  </si>
  <si>
    <t>Acconti a farmacie</t>
  </si>
  <si>
    <t>Anticipi a fornitori per prestazioni L. 216/95 art. 26</t>
  </si>
  <si>
    <t>Acconti a fornitori</t>
  </si>
  <si>
    <t>Depositi cauzionali</t>
  </si>
  <si>
    <t>Crediti verso dipendenti</t>
  </si>
  <si>
    <t>Dipendenti c/prestiti</t>
  </si>
  <si>
    <t>Acconti a personale</t>
  </si>
  <si>
    <t>Anticipi a personale</t>
  </si>
  <si>
    <t>Arrotondamenti su stipendi</t>
  </si>
  <si>
    <t>Altri crediti vs il personale</t>
  </si>
  <si>
    <t>ATTIVITÀ FINANZIARIE</t>
  </si>
  <si>
    <t>DISPONIBILITÀ LIQUIDE</t>
  </si>
  <si>
    <t>Cassa economale</t>
  </si>
  <si>
    <t>Cassa prestazioni</t>
  </si>
  <si>
    <t>Istituto tesoriere</t>
  </si>
  <si>
    <t>c/c di tesoreria</t>
  </si>
  <si>
    <t>interessi attivi da liquidare</t>
  </si>
  <si>
    <t>Altri istituti di credito</t>
  </si>
  <si>
    <t>Banca d'Italia</t>
  </si>
  <si>
    <t>Depositi postali</t>
  </si>
  <si>
    <t>c/c postale</t>
  </si>
  <si>
    <t>Conti transitori</t>
  </si>
  <si>
    <t>Incassi c/transitorio</t>
  </si>
  <si>
    <t>Pagamenti c/transitorio</t>
  </si>
  <si>
    <t>Giroconti</t>
  </si>
  <si>
    <t>RATEI E RISCONTI</t>
  </si>
  <si>
    <t>Ratei attivi</t>
  </si>
  <si>
    <t>Risconti attivi</t>
  </si>
  <si>
    <t>PASSIVITÀ</t>
  </si>
  <si>
    <t>PATRIMONIO NETTO</t>
  </si>
  <si>
    <t>Fondo di dotazione</t>
  </si>
  <si>
    <t>Riserva per valutazione iniziale delle immobilizzazioni</t>
  </si>
  <si>
    <t>**</t>
  </si>
  <si>
    <t>Riserva per investimenti già impegnati nelle gestioni pregresse</t>
  </si>
  <si>
    <t>Riserva per investimenti già impegnati nelle gestioni liquidatorie</t>
  </si>
  <si>
    <t>Riserva per valutazione iniziale delle giacenze</t>
  </si>
  <si>
    <t>Riserva /deficit per altre attività e passività iniziali</t>
  </si>
  <si>
    <t>Contributi regionali in c/capitale indistinti</t>
  </si>
  <si>
    <t>Contributi regionali in c/capitale vincolati</t>
  </si>
  <si>
    <t>Altri contributi in c/capitale</t>
  </si>
  <si>
    <t>Contributi per rimborso mutui</t>
  </si>
  <si>
    <t>Contributi per ripiani perdite</t>
  </si>
  <si>
    <t>Riserve di rivalutazione</t>
  </si>
  <si>
    <t>Altre riserve</t>
  </si>
  <si>
    <t>Riserva per donazioni e lasciti</t>
  </si>
  <si>
    <t>Utili o perdite portati a nuovo</t>
  </si>
  <si>
    <t>Utile o perdita dell'esercizio</t>
  </si>
  <si>
    <t>FONDI AMMORTAMENTO IMMOBILIZZAZIONI IMMATERIALI</t>
  </si>
  <si>
    <t>F. amm. costi di impianto e d'ampliamento</t>
  </si>
  <si>
    <t>F. amm. costi di ricerca e sviluppo e di pubblicità</t>
  </si>
  <si>
    <t>F. amm. diritti di brev. e diritti di utilizzazione delle opere dell'ingegno</t>
  </si>
  <si>
    <t>F. amm. concessioni, licenze, marchi e diritti simili</t>
  </si>
  <si>
    <t>FONDI AMMORTAMENTO IMMOBILIZZAZIONI MATERIALI</t>
  </si>
  <si>
    <t>F.amm. fabbricati</t>
  </si>
  <si>
    <t>F.amm. impianti e macchinari</t>
  </si>
  <si>
    <t>F.amm. attrezzature e strumenti sanitari</t>
  </si>
  <si>
    <t>F.amm. mobili e arredi</t>
  </si>
  <si>
    <t>F.amm. automezzi</t>
  </si>
  <si>
    <t>F.amm. altri beni</t>
  </si>
  <si>
    <t>FONDI RETTIFICATIVI DELLE ATTIVITÀ</t>
  </si>
  <si>
    <t>Fondo svalutazione immobilizzazioni</t>
  </si>
  <si>
    <t>Fondo svalutazione magazzino</t>
  </si>
  <si>
    <t>Fondo svalutazione crediti</t>
  </si>
  <si>
    <t>Altri fondi rettificativi delle attività</t>
  </si>
  <si>
    <t>FONDI RISCHI ED ONERI</t>
  </si>
  <si>
    <t>F.do imposte e tasse</t>
  </si>
  <si>
    <t>Fondo per oneri al personale da liquidare</t>
  </si>
  <si>
    <t>Incentivazioni</t>
  </si>
  <si>
    <t>Altre competenze accessorie</t>
  </si>
  <si>
    <t>Equo indennizzo</t>
  </si>
  <si>
    <t>Fondo oneri differiti per attività libero professionale</t>
  </si>
  <si>
    <t>Fondo rischi su liti, arbitraggi e risarcimenti</t>
  </si>
  <si>
    <t>Fondo oneri per rinnovi contrattuali</t>
  </si>
  <si>
    <t>Fondo oneri personale in quiescienza</t>
  </si>
  <si>
    <t>Altri fondi</t>
  </si>
  <si>
    <t>FONDO PREMIO OPEROSITÀ (SUMAI)</t>
  </si>
  <si>
    <t>Fondo premio operosità (SUMAI)</t>
  </si>
  <si>
    <t>DEBITI VERSO ISTITUTI DI CREDITO</t>
  </si>
  <si>
    <t>Mutui - quota in scadenza oltre i 12 mesi</t>
  </si>
  <si>
    <t>Mutui - quota in scadenza entro i 12 mesi</t>
  </si>
  <si>
    <t xml:space="preserve">Anticipazioni </t>
  </si>
  <si>
    <t>Interessi passivi da liquidare</t>
  </si>
  <si>
    <t>ACCONTI SU CONTRIBUTI</t>
  </si>
  <si>
    <t>Acconti su contributi in c/esercizio</t>
  </si>
  <si>
    <t>Da Regione</t>
  </si>
  <si>
    <t>Da comuni per att. socio assistenziale</t>
  </si>
  <si>
    <t>Da altri</t>
  </si>
  <si>
    <t>Acconti su contributi in c/capitale</t>
  </si>
  <si>
    <t>DEBITI VERSO ENTI PUBBLICI</t>
  </si>
  <si>
    <t>Deb. vs. Regione</t>
  </si>
  <si>
    <t>Deb. vs. gestione stralcio</t>
  </si>
  <si>
    <t xml:space="preserve">Deb. vs. Agenzia regionale    </t>
  </si>
  <si>
    <t>Deb. vs. aziende sanitarie della Regione</t>
  </si>
  <si>
    <t>Deb. vs. aziende sanitarie extra-regionali</t>
  </si>
  <si>
    <t>Deb. vs. Comuni</t>
  </si>
  <si>
    <t>Deb. vs. amministrazioni pubbliche</t>
  </si>
  <si>
    <t>Deb. vs. istituti di previdenza</t>
  </si>
  <si>
    <t>INPDAP</t>
  </si>
  <si>
    <t>INPS</t>
  </si>
  <si>
    <t>INAIL</t>
  </si>
  <si>
    <t>ENPAM</t>
  </si>
  <si>
    <t>ENPAF</t>
  </si>
  <si>
    <t>ONAOSI</t>
  </si>
  <si>
    <t>Deb. vs. altri istituti di previdenza</t>
  </si>
  <si>
    <t>Altri debiti</t>
  </si>
  <si>
    <t>DEBITI VERSO ERARIO E CONCESSIONARI DIVERSI</t>
  </si>
  <si>
    <t>IRPEF c/ritenute</t>
  </si>
  <si>
    <t>Erario c/IVA</t>
  </si>
  <si>
    <t>IVA a debito</t>
  </si>
  <si>
    <t>IVA a debito per acquisti infra -CEE</t>
  </si>
  <si>
    <t>IVA a debito per autofatture</t>
  </si>
  <si>
    <t>Altri debiti tributari</t>
  </si>
  <si>
    <t>DEBITI VERSO PERSONALE</t>
  </si>
  <si>
    <t>Deb. vs. personale dipendente</t>
  </si>
  <si>
    <t>Deb. vs. personale esterno</t>
  </si>
  <si>
    <t>Personale convenzionato</t>
  </si>
  <si>
    <t>Personale non convenzionato</t>
  </si>
  <si>
    <t>Debiti vs. personale tirocinante e borsisti</t>
  </si>
  <si>
    <t>Debiti vs. allievi</t>
  </si>
  <si>
    <t>Debiti vs. obiettori di coscienza</t>
  </si>
  <si>
    <t>Per autofatture da emettere</t>
  </si>
  <si>
    <t>Deb. vs organi direttivi e istituzionali</t>
  </si>
  <si>
    <t>DEBITI VERSO PRIVATI</t>
  </si>
  <si>
    <t>Fornitori</t>
  </si>
  <si>
    <t>Fornitori nazionali</t>
  </si>
  <si>
    <t>Fatture e ricevute da ricevere</t>
  </si>
  <si>
    <t>Fornitori esteri</t>
  </si>
  <si>
    <t>Assicurazioni</t>
  </si>
  <si>
    <t>Vs associazioni di volontariato</t>
  </si>
  <si>
    <t>Deb. vs. farmacie</t>
  </si>
  <si>
    <t>Dozzinanti c/cauzioni</t>
  </si>
  <si>
    <t>Vs assistiti</t>
  </si>
  <si>
    <t>Debiti per trattenute al personale</t>
  </si>
  <si>
    <t>cassa Online</t>
  </si>
  <si>
    <t>Debiti per trattenute sindacali a farmacie</t>
  </si>
  <si>
    <t>RATEI E RISCONTI PASSIVI</t>
  </si>
  <si>
    <t>Ratei passivi</t>
  </si>
  <si>
    <t>Risconti passivi</t>
  </si>
  <si>
    <t>CONTI DI RIEPILOGO</t>
  </si>
  <si>
    <t>Stato patrimoniale di chiusura</t>
  </si>
  <si>
    <t>Stato patrimoniale di apertura</t>
  </si>
  <si>
    <t>Conto economico</t>
  </si>
  <si>
    <t>Attivo</t>
  </si>
  <si>
    <t>PARZIALI</t>
  </si>
  <si>
    <t>I.</t>
  </si>
  <si>
    <t>Immobilizzazioni immateriali</t>
  </si>
  <si>
    <t>Costi d'impianto e di ampliamento</t>
  </si>
  <si>
    <t>Diritti di brevetto industr. e di utilizz. delle opere dell'ingegno</t>
  </si>
  <si>
    <t>Totale immobilizzazioni immateriali (I)</t>
  </si>
  <si>
    <t>II.</t>
  </si>
  <si>
    <t>Immobilizzazioni materiali</t>
  </si>
  <si>
    <t>meno: fondo ammortamento fabbricati strumentali</t>
  </si>
  <si>
    <t>meno: fondo ammortamento</t>
  </si>
  <si>
    <t>Totale immobilizzazioni materiali (II)</t>
  </si>
  <si>
    <t>III.</t>
  </si>
  <si>
    <t>Immobilizzazioni finanziarie</t>
  </si>
  <si>
    <t>Crediti:</t>
  </si>
  <si>
    <t>Entro 12 mesi</t>
  </si>
  <si>
    <t>Oltre 12 mesi</t>
  </si>
  <si>
    <t>a) da Regione</t>
  </si>
  <si>
    <t>b) da aziende sanitarie della Regione</t>
  </si>
  <si>
    <t>c) da altri</t>
  </si>
  <si>
    <t>Totale immobilizzazioni finanziarie (III)</t>
  </si>
  <si>
    <t>TOTALE IMMOBILIZZAZIONI (A)</t>
  </si>
  <si>
    <t>Rimanenze</t>
  </si>
  <si>
    <t>Non sanitarie</t>
  </si>
  <si>
    <t>meno: fondo svalutazione magazzino</t>
  </si>
  <si>
    <t>Totale rimanenze (I)</t>
  </si>
  <si>
    <t>Crediti da:</t>
  </si>
  <si>
    <t>Regione</t>
  </si>
  <si>
    <t>Agenzia Regionale</t>
  </si>
  <si>
    <t>Comune</t>
  </si>
  <si>
    <t>Aziende sanitarie extra-regionali</t>
  </si>
  <si>
    <t>Verso altri</t>
  </si>
  <si>
    <t>meno: fondo svalutazione crediti</t>
  </si>
  <si>
    <t>Totale crediti (II)</t>
  </si>
  <si>
    <t>Attività finanziarie che non costituiscono immobilizzazioni</t>
  </si>
  <si>
    <t>Titoli a breve</t>
  </si>
  <si>
    <t>Totale att. fin. che non costituiscono imm.ni (III)</t>
  </si>
  <si>
    <t>IV.</t>
  </si>
  <si>
    <t>Disponibilità liquide</t>
  </si>
  <si>
    <t>Cassa</t>
  </si>
  <si>
    <t>Totale disponibilità liquide (IV)</t>
  </si>
  <si>
    <t>TOTALE ATTIVO CIRCOLANTE</t>
  </si>
  <si>
    <t>TOTALE RATEI E RISCONTI</t>
  </si>
  <si>
    <t>TOTALE ATTIVO</t>
  </si>
  <si>
    <t>Passivo</t>
  </si>
  <si>
    <t>Contributi c/capitale da Regione indistinti</t>
  </si>
  <si>
    <t>Contributi c/capitale da Regione vincolati</t>
  </si>
  <si>
    <t>V.</t>
  </si>
  <si>
    <t xml:space="preserve">Contributi per ripiani perdite </t>
  </si>
  <si>
    <t>VI.</t>
  </si>
  <si>
    <t>VII.</t>
  </si>
  <si>
    <t>VIII.</t>
  </si>
  <si>
    <t>Utili (perdite) portati a nuovo</t>
  </si>
  <si>
    <t>IX.</t>
  </si>
  <si>
    <t>Utile (Perdita) dell'esercizio</t>
  </si>
  <si>
    <t>TOTALE PATRIMONIO NETTO</t>
  </si>
  <si>
    <t>FONDI PER RISCHI E ONERI</t>
  </si>
  <si>
    <t>Fondi per imposte</t>
  </si>
  <si>
    <t>Fondi per oneri al personale da liquidare</t>
  </si>
  <si>
    <t>Fondi per rischi</t>
  </si>
  <si>
    <t>TOTALE FONDI PER RISCHI E ONERI</t>
  </si>
  <si>
    <t>PREMIO DI OPEROSITA' MEDICI SUMAI</t>
  </si>
  <si>
    <t>DEBITI</t>
  </si>
  <si>
    <t>Mutui</t>
  </si>
  <si>
    <t>Debiti verso Regione</t>
  </si>
  <si>
    <t>Debiti verso Agenzia Regionale</t>
  </si>
  <si>
    <t>Debiti verso aziende sanitarie della Regione</t>
  </si>
  <si>
    <t>Debiti verso aziende sanitarie extra-regionali</t>
  </si>
  <si>
    <t>Debiti verso fornitori</t>
  </si>
  <si>
    <t>Debiti verso istituti di credito</t>
  </si>
  <si>
    <t>a) Verso istituto tesoriere</t>
  </si>
  <si>
    <t>b) Verso altri istituti di credito</t>
  </si>
  <si>
    <t>Debiti verso personale</t>
  </si>
  <si>
    <t>Debiti tributari</t>
  </si>
  <si>
    <t>Debiti verso istituti di previdenza e di sicurezza sociale</t>
  </si>
  <si>
    <t>TOTALE DEBITI</t>
  </si>
  <si>
    <t>TOTALE PASSIVO E NETTO</t>
  </si>
  <si>
    <t>Conti d'ordine</t>
  </si>
  <si>
    <t>RISCHI</t>
  </si>
  <si>
    <t>IMPEGNI</t>
  </si>
  <si>
    <t>GARANZIE</t>
  </si>
  <si>
    <t>BENI DI TERZI</t>
  </si>
  <si>
    <t>BENI PRESSO TERZI</t>
  </si>
  <si>
    <t>ESERCIZIO PRECED.</t>
  </si>
  <si>
    <t>Rivalutazioni</t>
  </si>
  <si>
    <t>Svalutazioni</t>
  </si>
  <si>
    <t>FABBISOGNI</t>
  </si>
  <si>
    <t>COPERTURE</t>
  </si>
  <si>
    <t>GESTIONE PREGRESSA</t>
  </si>
  <si>
    <t>B.IV</t>
  </si>
  <si>
    <t>Disponibilità liquide iniziali</t>
  </si>
  <si>
    <t>FLUSSI FINANZIARI INDOTTI DALLA GESTIONE ECONOMICA</t>
  </si>
  <si>
    <t>Costi della produzione</t>
  </si>
  <si>
    <t>Valore della produzione</t>
  </si>
  <si>
    <t>A.1</t>
  </si>
  <si>
    <t>B.2</t>
  </si>
  <si>
    <t>A.2</t>
  </si>
  <si>
    <t>B.3</t>
  </si>
  <si>
    <t>A.3</t>
  </si>
  <si>
    <t>B.4</t>
  </si>
  <si>
    <t>C.2</t>
  </si>
  <si>
    <t>Proventi finanziari</t>
  </si>
  <si>
    <t>B.5</t>
  </si>
  <si>
    <t>C.1</t>
  </si>
  <si>
    <t>Oneri finanziari</t>
  </si>
  <si>
    <t>VARIAZIONI DEL CAPITALE CIRCOLANTE</t>
  </si>
  <si>
    <t>Rettifiche</t>
  </si>
  <si>
    <t>B.7</t>
  </si>
  <si>
    <t>Incremento delle rimanenze</t>
  </si>
  <si>
    <t>Decremento delle rimanenze</t>
  </si>
  <si>
    <t>B.II</t>
  </si>
  <si>
    <t>Incremento dei crediti</t>
  </si>
  <si>
    <t>Decremento dei crediti</t>
  </si>
  <si>
    <t>D</t>
  </si>
  <si>
    <t>Decremento dei debiti (escluso mutui)</t>
  </si>
  <si>
    <t>Incremento dei debiti (escluso mutui)</t>
  </si>
  <si>
    <t>C</t>
  </si>
  <si>
    <t>E</t>
  </si>
  <si>
    <t>A.I</t>
  </si>
  <si>
    <t>A</t>
  </si>
  <si>
    <t>GESTIONE IMMOBILIZZAZIONI</t>
  </si>
  <si>
    <t>A.II</t>
  </si>
  <si>
    <t>A.III</t>
  </si>
  <si>
    <t>Decremento di immobiliz. finanziarie</t>
  </si>
  <si>
    <t>D.1</t>
  </si>
  <si>
    <t>Decremento debiti per mutui</t>
  </si>
  <si>
    <t>Incremento debiti per mutui</t>
  </si>
  <si>
    <t>TOTALE FABBISOGNI</t>
  </si>
  <si>
    <t>TOTALE COPERTURE</t>
  </si>
  <si>
    <t>SALDO FINANZIARIO NETTO</t>
  </si>
  <si>
    <t>B.1</t>
  </si>
  <si>
    <t>Altri contributi in conto esercizio</t>
  </si>
  <si>
    <t>Utilizzo fondo svalutazione immobilizzazioni</t>
  </si>
  <si>
    <t>Utilizzo fondo svalutazione magazzino</t>
  </si>
  <si>
    <t>Utilizzo fondo svalutazione crediti</t>
  </si>
  <si>
    <t>Su depositi bancari</t>
  </si>
  <si>
    <t>Su depositi postali</t>
  </si>
  <si>
    <t>Rischi</t>
  </si>
  <si>
    <t>Impegni</t>
  </si>
  <si>
    <t>Garanzie</t>
  </si>
  <si>
    <t>Beni di terzi</t>
  </si>
  <si>
    <t>Beni presso terzi</t>
  </si>
  <si>
    <t>CONTI D'ORDINE ATTIVI</t>
  </si>
  <si>
    <t>CONTI D'ORDINE PASSIVI</t>
  </si>
  <si>
    <t>Accantonamento al F. do rischi su liti, arbitraggi e risarcimenti</t>
  </si>
  <si>
    <t>Accantonamenti per altri rischi</t>
  </si>
  <si>
    <t xml:space="preserve">SVALUTAZIONI PER RETTIFICHE DI VALORE DELLE ATTIVITA' FINANZIARIE </t>
  </si>
  <si>
    <t>Svalutazioni  per rettifiche di valore delle attività finanziarie</t>
  </si>
  <si>
    <t>Contributi da Regione per attività sociale</t>
  </si>
  <si>
    <t>Insussistenze del passivo</t>
  </si>
  <si>
    <t>RIVALUTAZIONI PER RETTIFICHE DI VALORE DI ATTIVITA' FINANZIARIE</t>
  </si>
  <si>
    <t>Rivalutazioni per rettifiche di valore di attività finanziarie</t>
  </si>
  <si>
    <t>Contributi per anziani non autosufficienti</t>
  </si>
  <si>
    <t>ACCANTONAMENTI PER RISCHI</t>
  </si>
  <si>
    <t>Accantonamenti al F.do imposte e tasse</t>
  </si>
  <si>
    <t>Accantonamenti al F.do per rinnovi contrattuali</t>
  </si>
  <si>
    <t>Accantonamenti al F.do equo indennizzo</t>
  </si>
  <si>
    <t>Variazioni delle rimanenze</t>
  </si>
  <si>
    <t>Oneri straordinari</t>
  </si>
  <si>
    <t>Proventi straordinari</t>
  </si>
  <si>
    <t>Imposte</t>
  </si>
  <si>
    <t>Decrem. f.di rischi e oneri</t>
  </si>
  <si>
    <t>Incremento contributi in c/capitale</t>
  </si>
  <si>
    <t>Decremento di immobilizz. Immateriali</t>
  </si>
  <si>
    <t>Decremento contributi in c/capitale</t>
  </si>
  <si>
    <t>Manutenzioni straordinarie su beni di terzi</t>
  </si>
  <si>
    <t>Debiti</t>
  </si>
  <si>
    <t>Note credito da emettere/note debito da ricevere</t>
  </si>
  <si>
    <t>Debiti per fatture e ricevute da ricevere</t>
  </si>
  <si>
    <t>Incremento ratei e risconti attivi</t>
  </si>
  <si>
    <t>Decremento ratei e risconti attivi</t>
  </si>
  <si>
    <t>Decremento ratei e risconti passivi</t>
  </si>
  <si>
    <t>Incremento ratei e risconti passivi</t>
  </si>
  <si>
    <t xml:space="preserve"> Rendiconto finanziario</t>
  </si>
  <si>
    <t>Crediti verso gestione stralcio 9</t>
  </si>
  <si>
    <t>Crediti verso gestione stralcio 10</t>
  </si>
  <si>
    <t>Crediti verso gestione stralcio 11</t>
  </si>
  <si>
    <t>Crediti verso gestione stralcio 12</t>
  </si>
  <si>
    <t>cassa sede</t>
  </si>
  <si>
    <t>cassa Spilimbergo</t>
  </si>
  <si>
    <t>cassa S. Vito</t>
  </si>
  <si>
    <t>cassa Sacile</t>
  </si>
  <si>
    <t>cassa Maniago/Spilimbergo</t>
  </si>
  <si>
    <t>cassa Dipartimento dei servizi sociali</t>
  </si>
  <si>
    <t>cassa Sede</t>
  </si>
  <si>
    <t>deposito affrancatrice Sede</t>
  </si>
  <si>
    <t>deposito affrancatrice Spilimbergo/Maniago</t>
  </si>
  <si>
    <t>deposito affrancatrice  S. Vito al Tag.to</t>
  </si>
  <si>
    <t>deposito affrancatrice Sacile</t>
  </si>
  <si>
    <t>Deb. vs. gestione stralcio 9</t>
  </si>
  <si>
    <t>Altre sop. passive v/ASL-AO, IRCCS, Policlinici della Regione</t>
  </si>
  <si>
    <t>Deb. vs. gestione stralcio 10</t>
  </si>
  <si>
    <t>Deb. vs. gestione stralcio 11</t>
  </si>
  <si>
    <t>Deb. vs. gestione stralcio  12</t>
  </si>
  <si>
    <t>SCHEDA PER ALIMENTAZIONE DEL CONTO ECONOMICO</t>
  </si>
  <si>
    <t>AZIENDA PER I SERVIZI SANITARI N. 6  "FRIULI OCCIDENTALE"</t>
  </si>
  <si>
    <t xml:space="preserve">AZIENDA PER I SERVIZI SANITARI N. 6 "FRIULI OCCIDENTALE" </t>
  </si>
  <si>
    <t>1  -  STATO PATRIMONIALE</t>
  </si>
  <si>
    <t>2  -  CONTO ECONOMICO</t>
  </si>
  <si>
    <t>3 -  NOTA INTEGRATIVA</t>
  </si>
  <si>
    <t>ALLEGATO:</t>
  </si>
  <si>
    <t xml:space="preserve"> -  RENDICONTO FINANZIARIO</t>
  </si>
  <si>
    <t>c/c postale per fatture</t>
  </si>
  <si>
    <t>c/c postale per prestazioni veterinarie</t>
  </si>
  <si>
    <t>cassa Maniago</t>
  </si>
  <si>
    <t>cassa Distretto Est</t>
  </si>
  <si>
    <t xml:space="preserve">cassa Distretto Sud </t>
  </si>
  <si>
    <t>cassa Distretto Urbano Cordenons</t>
  </si>
  <si>
    <t>cassa Distretto Urbano Porcia</t>
  </si>
  <si>
    <t>TOTALE CONTI D'ORDINE</t>
  </si>
  <si>
    <t>c/c postale dipartimento servizi sociale</t>
  </si>
  <si>
    <t>Canoni di leasing finanziario</t>
  </si>
  <si>
    <t>Prodotti dietetici</t>
  </si>
  <si>
    <t>Materiali diagnostici, lastre RX, mezzi di contrasto per RX, carta per ECG, ECG, etc.</t>
  </si>
  <si>
    <t>Ossigeno</t>
  </si>
  <si>
    <t xml:space="preserve">Materiali  protesici </t>
  </si>
  <si>
    <t>Materiali per emodialisi per assistenza</t>
  </si>
  <si>
    <t>Consulenze sanitarie da professionisti da privato</t>
  </si>
  <si>
    <t>Oneri sociali su consulenze sanitarie da professionisti da privato</t>
  </si>
  <si>
    <t>Lavoro interinale sanitario</t>
  </si>
  <si>
    <t>Lavoro interinale non sanitario</t>
  </si>
  <si>
    <t>Altri servizi sanitari da pubblico</t>
  </si>
  <si>
    <t>Altri servizi sanitari da privato</t>
  </si>
  <si>
    <t>Altri servizi non sanitari da pubblico</t>
  </si>
  <si>
    <t>Altri servizi non sanitari da privato</t>
  </si>
  <si>
    <t>Altri servizi socio - assistenziali da pubblico</t>
  </si>
  <si>
    <t>Altri servizi socio - assistenziali da privato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</si>
  <si>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</si>
  <si>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</si>
  <si>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</si>
  <si>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</si>
  <si>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</si>
  <si>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</si>
  <si>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</si>
  <si>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Accantonamento da fondo ponderazione</t>
  </si>
  <si>
    <t>Accantonamento da fondo qualità dell'assistenza</t>
  </si>
  <si>
    <t>Accantonamento da fondo quota capitaria regionale</t>
  </si>
  <si>
    <t>Compensi fissi</t>
  </si>
  <si>
    <t>Conv. per emergenza sanitaria territoriale</t>
  </si>
  <si>
    <t>Accantonamento dal fondo quota capitaria regionale</t>
  </si>
  <si>
    <t>Contributi farmacie rurali ed Enpaf</t>
  </si>
  <si>
    <t>Compensi distribuzione per conto</t>
  </si>
  <si>
    <t>Compendi da fondo ponderazione</t>
  </si>
  <si>
    <t>Convenzioni altre professionalità</t>
  </si>
  <si>
    <t>Accantonamento al fondo SUMAI - Specialisti ambulatoriali</t>
  </si>
  <si>
    <t>Accantonamento al fondo SUMAI - altre professioni</t>
  </si>
  <si>
    <t>Attività socio - assistenziali</t>
  </si>
  <si>
    <t>Compensate in mobilità regionale</t>
  </si>
  <si>
    <t>Fatturate (regionale)</t>
  </si>
  <si>
    <t>Acquisto di distribuzione farmaci di File F,  distribuzione diretta e primo ciclo</t>
  </si>
  <si>
    <t>Prestazioni di trasporto da Aziende del SSR</t>
  </si>
  <si>
    <t>Consulenze sanitarie da Aziende della Regione</t>
  </si>
  <si>
    <t>Consulenze non sanitarie da Aziende della Regione</t>
  </si>
  <si>
    <t>Compensate in mobilità extra regionale</t>
  </si>
  <si>
    <t>Fatturate (extra regionale)</t>
  </si>
  <si>
    <t>per attività extra regionale soggetti privati</t>
  </si>
  <si>
    <t>Prestazioni servizi MMG, PLS, continuità assistenziale extra reg.le</t>
  </si>
  <si>
    <t xml:space="preserve">Acquisto servizi sanitari per farmaceutica </t>
  </si>
  <si>
    <t>Prestazioni termali</t>
  </si>
  <si>
    <t>compensate in mobilità extra regionale</t>
  </si>
  <si>
    <t>Prestazioni di trasporto</t>
  </si>
  <si>
    <t>Consulenze sanitarie da aziende extra regionali</t>
  </si>
  <si>
    <t>Consulenze non sanitarie da aziende extra regionali</t>
  </si>
  <si>
    <t>PRESTAZIONI DA STRUTTURE SANITARIE PRIVATE</t>
  </si>
  <si>
    <t>Da Case di Cura private</t>
  </si>
  <si>
    <t>Da IRCCS privati</t>
  </si>
  <si>
    <t>Da altri soggetti privati</t>
  </si>
  <si>
    <t>Consulenze sanitarie da privati</t>
  </si>
  <si>
    <t>Altri contributi per attività socio - assistenziale</t>
  </si>
  <si>
    <t>Rimborsi per responsabilità civile</t>
  </si>
  <si>
    <t>Altri rimborsi, assegni e contributi</t>
  </si>
  <si>
    <t xml:space="preserve">Competenze fisse </t>
  </si>
  <si>
    <t>Dirigenza medica e veterinaria</t>
  </si>
  <si>
    <t>Dirigenza sanitaria e delle professioni sanitarie</t>
  </si>
  <si>
    <t>Comparto</t>
  </si>
  <si>
    <t>Competenze fisse da Fondi contrattuali</t>
  </si>
  <si>
    <t>PERSONALE UNIVERSITARIO</t>
  </si>
  <si>
    <t>Competenze fisse personale universitario</t>
  </si>
  <si>
    <t>Indennità personale universitario (De Maria)</t>
  </si>
  <si>
    <t>Consulenze a favore di terzi rimborsate</t>
  </si>
  <si>
    <t>Dirigenza</t>
  </si>
  <si>
    <t>ACCANTONAMENTI RELATIVI AL PERSONALE</t>
  </si>
  <si>
    <t>Accantonamento per voci Fisse</t>
  </si>
  <si>
    <t>Dirigenza sanitaria e delle professioni sanitarie, professionale, tecnico ed amm.ivo</t>
  </si>
  <si>
    <t>Accantonamento per voci fisse da fondi contrattuali</t>
  </si>
  <si>
    <t>Accantonamento per voci accessorie e straordinari</t>
  </si>
  <si>
    <t>Accantonamento per incentivazioni</t>
  </si>
  <si>
    <t>Accantonamento al fondo oneri per personale in quiescenza</t>
  </si>
  <si>
    <t>Accantonamento oneri sociali</t>
  </si>
  <si>
    <t>Accantonamento al fondo altri oneri da liquidare</t>
  </si>
  <si>
    <t>Personale esterno con contratto di diritto privato - area sanitaria</t>
  </si>
  <si>
    <t>Personale esterno con contratto di diritto privato - area non sanitaria</t>
  </si>
  <si>
    <t>Oneri stipendiali personale sanitario in comando ad Aziende del SSR</t>
  </si>
  <si>
    <t>Oneri stipendiali personale sanitario in comando ad altri enti pubblici della Regione</t>
  </si>
  <si>
    <t>Oneri stipendiali personale sanitario in comando ad aziende sanitarie extra regionali</t>
  </si>
  <si>
    <t>Oneri stipendiali personale non sanitario in comando ad Aziende del SSR</t>
  </si>
  <si>
    <t>Oneri stipendiali personale non sanitario in comando ad altri enti pubblici della Regione</t>
  </si>
  <si>
    <t>Oneri stipendiali personale non sanitario in comando ad aziende sanitarie extra regionali</t>
  </si>
  <si>
    <t>Oneri stipendiali personale non sanitario in comando ad altri enti pubblico</t>
  </si>
  <si>
    <t>Costo del personale tirocinante - area sanitaria</t>
  </si>
  <si>
    <t>Costo del personale tirocinante - area non sanitaria</t>
  </si>
  <si>
    <t>Costo contrattisti - area sanitaria</t>
  </si>
  <si>
    <t>Costo contrattisti - area non sanitaria</t>
  </si>
  <si>
    <t>Costo contrattisti - ricerca corrente</t>
  </si>
  <si>
    <t>Costo contrattisti - ricerca finalizzata</t>
  </si>
  <si>
    <t>Costo borsisti - area sanitaria</t>
  </si>
  <si>
    <t>Costo borsisti - area non sanitaria</t>
  </si>
  <si>
    <t>Costo borsisti - ricerca corrente</t>
  </si>
  <si>
    <t>Costo borsisti - ricerca finalizzata</t>
  </si>
  <si>
    <t>Indennità per commissioni sanitarie</t>
  </si>
  <si>
    <t>Indennità per commissioni non sanitarie</t>
  </si>
  <si>
    <t>Aggiornamento personale dipendente - da soggetti pubblici</t>
  </si>
  <si>
    <t>Aggiornamento personale dipendente - da soggetti privati</t>
  </si>
  <si>
    <t>Compensi da sperimentazioni</t>
  </si>
  <si>
    <t>COSTI DI ESERCIZIO DELLE ATTIVITÀ LIBERO PROFESSIONALI AMBULATORIALI</t>
  </si>
  <si>
    <t>Compensi diretti per attività libero professionale dirigenti sanitari e specialisti interni</t>
  </si>
  <si>
    <t>Accantonamento quota perequazione altri dipendenti</t>
  </si>
  <si>
    <t>COSTI DI ESERCIZIO DELLE ATTIVITÀ LIBERO PROFESSIONALI DI RICOVERO</t>
  </si>
  <si>
    <t>COSTI PER ACQUISTO DI PRESTAZIONI AGGIUNTIVE RICHIESTE DALL'AZIENDA</t>
  </si>
  <si>
    <t>Compensi diretti per prestazioni aggiuntive dirigenti sanitari</t>
  </si>
  <si>
    <t>Compensi diretti per prestazioni aggiuntive al personale del comparto</t>
  </si>
  <si>
    <t>COMPENSI AGLI ORGANI DIRETTIVI E DI INDIRIZZO</t>
  </si>
  <si>
    <t>COMPENSI AL COLLEGIO SINDACALE</t>
  </si>
  <si>
    <t>Premi di assicurazione - R.C. professionale</t>
  </si>
  <si>
    <t>Premi di assicurazione - Altri premi assicurativi</t>
  </si>
  <si>
    <t>Contravvenzioni e sanzioni amministrative</t>
  </si>
  <si>
    <t>Acc.ti rinnovo convenzioni personale convenzionato</t>
  </si>
  <si>
    <t>Acc.ti rinnovi contrattuali dirigenza medica e veterinaria</t>
  </si>
  <si>
    <t>Acc.ti rinnovi contrattuali dirigenza sanitaria e delle professioni sanitarie, professionale, tecnico e amministrativo</t>
  </si>
  <si>
    <t>Acc.ti rinnovi contrattuali  comparto</t>
  </si>
  <si>
    <t>Acc.ti per cause civili ed oneri processuali</t>
  </si>
  <si>
    <t>Acc.ti per contenziosi personale dipendente</t>
  </si>
  <si>
    <t>Acc.ti per accordi bonari</t>
  </si>
  <si>
    <t>Accantonamenti al Fondo retribuzioni integrative organi direttivi, di controllo e di indirizzo</t>
  </si>
  <si>
    <t>Sopravvenienze passive v/ASL-AO, IRCCS, Policlinic della Regione per mobilità regionale</t>
  </si>
  <si>
    <t>Sopravvenienze passive v/terzi relative alla mobilità extra regionale</t>
  </si>
  <si>
    <t>Sopravvenienze passive relative al personale  - dirigenza medica e veterinaria</t>
  </si>
  <si>
    <t>Sopravvenienze passive relative al personale  - dirigenza sanitaria e delle professioni sanitarie</t>
  </si>
  <si>
    <t>Sopravvenienze passive relative al personale - comparto</t>
  </si>
  <si>
    <t>Sopravvenienze passive v/terzi relative alle convenzioni con medici di base</t>
  </si>
  <si>
    <t>Sopravvenienze passive v/terzi relative alle convenzioni per la specialistica</t>
  </si>
  <si>
    <t>Sopravvenienze passive v/terzi relative all'acquisto prestazioni sanitarie da operatori accreditati</t>
  </si>
  <si>
    <t>Sopravvenienze passive v/terzi relative all'acquisto di beni e servizi</t>
  </si>
  <si>
    <t>Altre sopravvenienze passive</t>
  </si>
  <si>
    <t>Insussistenze dell'attivo v/ASL-AO, IRCCS e Policlinici della Regione</t>
  </si>
  <si>
    <t>Insussistenze dell'attivo v/terzi relative alla mobilità extra regionale</t>
  </si>
  <si>
    <t>Insussistenze dell'attivo v/terzi relative al personale dipendente</t>
  </si>
  <si>
    <t>Insussistenze dell'attivo v/terzi relative alle convenzioni con medici di base</t>
  </si>
  <si>
    <t>Insussistenze dell'attivo v/terzi relative alle convenzioni per la specialistica</t>
  </si>
  <si>
    <t>Insussistenze dell'attivo v/terzi relative all'acquisto di prestazioni sanitarie da operatori accreditati</t>
  </si>
  <si>
    <t>Insussistenze dell'attivo v/terzi relative all'acquisto di beni e servizi</t>
  </si>
  <si>
    <t xml:space="preserve">Altre insussistenze dell'attivo </t>
  </si>
  <si>
    <t>IRES</t>
  </si>
  <si>
    <t>IRES su attività istituzionale</t>
  </si>
  <si>
    <t>IRES su attività commerciale</t>
  </si>
  <si>
    <t>IRAP personale dipendente</t>
  </si>
  <si>
    <t>IRAP collaboratori e personale assimilato a lavoro dipendente</t>
  </si>
  <si>
    <t>IRAP attività libero professionale</t>
  </si>
  <si>
    <t>IRAP attività commerciali</t>
  </si>
  <si>
    <t>Altri contributi da Fondo Sanitario Regionale per attività sovraziendali</t>
  </si>
  <si>
    <t>Altri contributi in conto esercizio  da Regione</t>
  </si>
  <si>
    <t>Da Ministero della Salute</t>
  </si>
  <si>
    <t>Da Ministero della Salute vincolati</t>
  </si>
  <si>
    <t>Contributi da soggetti privati</t>
  </si>
  <si>
    <t xml:space="preserve">Contributi da altri Enti </t>
  </si>
  <si>
    <t>Rimborso per prestazioni fatturate in regime di ricovero (DRG)</t>
  </si>
  <si>
    <t>Rimborso per prestazioni ambulatoriali e diagnostiche fatturate</t>
  </si>
  <si>
    <t>Rimborso per prestazioni di psichiatria residenziale e semiresidenziale</t>
  </si>
  <si>
    <t>Rimborso per prestazioni di File F, distribuzione diretta e primo ciclo</t>
  </si>
  <si>
    <t>Consulenze sanitarie</t>
  </si>
  <si>
    <t>Consulenze non sanitarie</t>
  </si>
  <si>
    <t>Prov. per prest. libero-professionali  - Consulenze (ex art. 55 c.1 lett. c) d) ed art. 57-58) (ASL/AO, IRCCS e Policlinici della Regione)</t>
  </si>
  <si>
    <t>Prov. per prest. libero-professionali  - Altro  (ASL/AO, IRCCS e Policlinici della Regione)</t>
  </si>
  <si>
    <t>Altre prestazioni ad aziende sanitarie axtra regionali</t>
  </si>
  <si>
    <t>Rimborso per prestazioni di psichiatria non soggette a compensazione (residenziale e semiresidenziale)</t>
  </si>
  <si>
    <t>Rimborso per prestazioni servizi MMG, PLS, continuità assistenziale extra reg.le</t>
  </si>
  <si>
    <t>Rimborso per prestazioni farmaceutica convenzionata extra reg.le</t>
  </si>
  <si>
    <t>Rimborsi per prestazioni termali</t>
  </si>
  <si>
    <t>Rimborsi per prestazioni trasporto ambulanze ed elisoccorso extra reg.le</t>
  </si>
  <si>
    <t>Altre prestazioni sanitarie extra reg.le</t>
  </si>
  <si>
    <t>Rimborso per prestazioni di ass. riabilitativa non soggetta a compensazioni extra reg.li</t>
  </si>
  <si>
    <t>Rimborso per altre prestazioni di ricovero non soggette a compensazione extra reg.le (fatturazione diretta)</t>
  </si>
  <si>
    <t>Rimborso per altre prestazioni ambulatoriali non soggette a compensazione extra reg.le (fatturazione diretta)</t>
  </si>
  <si>
    <t>Prestazioni ad altri soggetti pubblici</t>
  </si>
  <si>
    <t xml:space="preserve">Mobilità attiva internazionale </t>
  </si>
  <si>
    <t>Prestazioni erogate da soggetti privati per extra regione</t>
  </si>
  <si>
    <t>Rimborso per prestazioni di File F,  distribuzione diretta e primo ciclo</t>
  </si>
  <si>
    <t>Rimborso per altre prestazioni sanitarie</t>
  </si>
  <si>
    <t>Proventi per prestazioni libero professionali</t>
  </si>
  <si>
    <t>Prov. per prest. libero-professionali  - Area ospedaliera</t>
  </si>
  <si>
    <t>Prov. per prest. libero-professionali  - Area specialistica</t>
  </si>
  <si>
    <t>Prov. per prest. libero-professionali  - Area sanità pubblica</t>
  </si>
  <si>
    <t>Prov. per prest. libero-professionali  - Consulenze (ex art. 55 c.1 lett. c) d) ed art. 57-58)</t>
  </si>
  <si>
    <t>Prov. per prest. libero-professionali  - Altro</t>
  </si>
  <si>
    <t>Ticket sulle prestazioni di specilistica ambulatoriale</t>
  </si>
  <si>
    <t>Ticket sul pronto soccorso</t>
  </si>
  <si>
    <t>Ticket altro</t>
  </si>
  <si>
    <t>Ricavi per cessione beni ad aziende del SSR</t>
  </si>
  <si>
    <t>Ricavi per bilanciamento costi finalizzati</t>
  </si>
  <si>
    <t>Rimborso personale comandato in ASL-AO, IRCCS e Policlinici della Regione</t>
  </si>
  <si>
    <t>Rimborso personale comandato v/altri Enti pubblici</t>
  </si>
  <si>
    <t>Rimborso personale comandato v/ Regione</t>
  </si>
  <si>
    <t>Sopravvenienze attive v/Asl-AO, IRCCS, Policlinici della Regione</t>
  </si>
  <si>
    <t>Sopravvenienze attive v/terzi relative alla mobilità extraregionale</t>
  </si>
  <si>
    <t>Sopravvenienze attive v/terzi relative al personale</t>
  </si>
  <si>
    <t>Sopravvenienze attive v/terzi relative alle convenzioni con medici di base</t>
  </si>
  <si>
    <t>Sopravvenienze attive v/terzi relative alle convenzioni per la specialistica</t>
  </si>
  <si>
    <t>Sopravvenienze attive v/terzi relative all'acquisto prestaz. Sanitarie da operatori accreditati</t>
  </si>
  <si>
    <t>Sopravvenienze attive v/terzi relative all'acquisto di beni e servizi</t>
  </si>
  <si>
    <t>Altre sopravvenienze attive v/terzi</t>
  </si>
  <si>
    <t>Insussistenze del passivo v/Asl-AO, IRCCS, Policlinici della Regione</t>
  </si>
  <si>
    <t>Insussistenze del passivo v/terzi relative alla mobilità extraregionale</t>
  </si>
  <si>
    <t>Insussistenze del passivo v/terzi relative al personale</t>
  </si>
  <si>
    <t>Insussistenze del passivo v/terzi relative alle convenzioni con medici di base</t>
  </si>
  <si>
    <t>Insussistenze del passivo v/terzi relative alle convenzioni per la specialistica</t>
  </si>
  <si>
    <t>Insussistenze del passivo v/terzi relative all'acquisto prestaz. Sanitarie da operatori accreditati</t>
  </si>
  <si>
    <t>Insussistenze del passivo v/terzi relative all'acquisto di beni e servizi</t>
  </si>
  <si>
    <t>Altre Insussistenze del passivo v/terzi</t>
  </si>
  <si>
    <t>per investimenti da Regione</t>
  </si>
  <si>
    <t>per investimenti dallo Stato</t>
  </si>
  <si>
    <t>per investimenti da altre poste di patirmonio netto</t>
  </si>
  <si>
    <t>Su c/tesoreria</t>
  </si>
  <si>
    <t>Totale costi</t>
  </si>
  <si>
    <t>Totale ricavi</t>
  </si>
  <si>
    <t>Utile e/o perdita d'esercizio</t>
  </si>
  <si>
    <t>Differenza con Schema C.E.</t>
  </si>
  <si>
    <t>B.1.a)</t>
  </si>
  <si>
    <t>B.1.b)</t>
  </si>
  <si>
    <t>B.2.g)</t>
  </si>
  <si>
    <t>B.2.f)</t>
  </si>
  <si>
    <t>B.2.i)</t>
  </si>
  <si>
    <t xml:space="preserve">B.2.d) </t>
  </si>
  <si>
    <t>B.2.c)</t>
  </si>
  <si>
    <t>B.2.e)</t>
  </si>
  <si>
    <t>B.2.a)</t>
  </si>
  <si>
    <t>B.2.b)</t>
  </si>
  <si>
    <t>B.3)</t>
  </si>
  <si>
    <t>B.4.a)</t>
  </si>
  <si>
    <t>B.4.b)</t>
  </si>
  <si>
    <t>B.4.c)</t>
  </si>
  <si>
    <t>B.4.d)</t>
  </si>
  <si>
    <t>B.4.e)</t>
  </si>
  <si>
    <t>B.5)</t>
  </si>
  <si>
    <t>B.2.h)</t>
  </si>
  <si>
    <t>B.6.a)</t>
  </si>
  <si>
    <t>B.6.b)</t>
  </si>
  <si>
    <t>B.6.c)</t>
  </si>
  <si>
    <t>B.6.d)</t>
  </si>
  <si>
    <t>B.8)</t>
  </si>
  <si>
    <t>C.2)</t>
  </si>
  <si>
    <t>E.2.b)</t>
  </si>
  <si>
    <t>E.2.C)</t>
  </si>
  <si>
    <t>E.2.a)</t>
  </si>
  <si>
    <t>B.7)</t>
  </si>
  <si>
    <t>D.2)</t>
  </si>
  <si>
    <t>A.1.a)</t>
  </si>
  <si>
    <t>A.1.b)</t>
  </si>
  <si>
    <t>A.2.a)</t>
  </si>
  <si>
    <t>A.2.b)</t>
  </si>
  <si>
    <t>A.2.c)</t>
  </si>
  <si>
    <t>A.3.c)</t>
  </si>
  <si>
    <t>A.3.d)</t>
  </si>
  <si>
    <t>A.3.a)</t>
  </si>
  <si>
    <t>A.3.b)</t>
  </si>
  <si>
    <t>E.1.b)</t>
  </si>
  <si>
    <t>E.1.c)</t>
  </si>
  <si>
    <t>E.1.a)</t>
  </si>
  <si>
    <t>A.4)</t>
  </si>
  <si>
    <t>C.1)</t>
  </si>
  <si>
    <t>D.1)</t>
  </si>
  <si>
    <t>Increm. f.di rischi e oneri</t>
  </si>
  <si>
    <t xml:space="preserve">Incremento di immobiliz. Finanziarie </t>
  </si>
  <si>
    <t>Decremento di immobiliz. materiali</t>
  </si>
  <si>
    <t xml:space="preserve">Incremento di immobilizz. Immateriali </t>
  </si>
  <si>
    <t>Altri contributi da Fondo Sanitario Regionale per attività sovraziendali delegate</t>
  </si>
  <si>
    <t>Rimborsi per attività sovraziendali</t>
  </si>
  <si>
    <t xml:space="preserve">Incremento di immobilizz. Materiali </t>
  </si>
  <si>
    <t>B.6</t>
  </si>
  <si>
    <t>B.8</t>
  </si>
  <si>
    <t>B.9</t>
  </si>
  <si>
    <t>ALL.  -  RENDICONTO FINANZIARIO AL 31.12.2014</t>
  </si>
  <si>
    <t>2  -  CONTO ECONOMICO AL 31.12.2014</t>
  </si>
  <si>
    <t>1  -  STATO PATRIMONIALE AL 31.12.2014</t>
  </si>
  <si>
    <t>BILANCIO DI ESERCIZIO AL 31 DICEMBRE 2014</t>
  </si>
  <si>
    <t>Acquisto servizi</t>
  </si>
  <si>
    <t>Personale costo</t>
  </si>
  <si>
    <t>Personale rivcavo</t>
  </si>
  <si>
    <t>Costo Grizzo</t>
  </si>
  <si>
    <t>Costo Francescutti</t>
  </si>
  <si>
    <t>Costo altro organi ist</t>
  </si>
  <si>
    <t>differenza con bila sociale costi</t>
  </si>
  <si>
    <t>differenza con bila sociale ricavi</t>
  </si>
  <si>
    <t>acquisto beni inv.io</t>
  </si>
  <si>
    <t>pers.le</t>
  </si>
  <si>
    <t>utile</t>
  </si>
  <si>
    <t>Totale acquisti da ass6</t>
  </si>
  <si>
    <t>D.2</t>
  </si>
  <si>
    <t>E.2</t>
  </si>
  <si>
    <t>E.1</t>
  </si>
  <si>
    <t>A.4</t>
  </si>
  <si>
    <t>gruppo</t>
  </si>
  <si>
    <t>mastro</t>
  </si>
  <si>
    <t>ACQUISTI DI PRODOTTI SANITARI</t>
  </si>
  <si>
    <t>Mat. per la profilassi igienico-sanitaria</t>
  </si>
  <si>
    <t>Mat. diagnostici/prodotti chimici per assist.</t>
  </si>
  <si>
    <t>Presidi chirurgici e mater. sanit. per ass.</t>
  </si>
  <si>
    <t>Prodotti sanitari per uso veterinario</t>
  </si>
  <si>
    <t>ACQUISTI DI PRODOTTI NON SANITARI</t>
  </si>
  <si>
    <t>Prodotti alimentari</t>
  </si>
  <si>
    <t>Mat. di guardaroba, di pulizia e di convivenza</t>
  </si>
  <si>
    <t>Combustibili</t>
  </si>
  <si>
    <t>Carburanti e lubrificanti</t>
  </si>
  <si>
    <t>Cancelleria e stampati</t>
  </si>
  <si>
    <t>Materiali di consumo per l'informatica</t>
  </si>
  <si>
    <t>Materiale didattico, audiovisivo e fotografico</t>
  </si>
  <si>
    <t>Altri prodotti</t>
  </si>
  <si>
    <t>MANUTENZIONI</t>
  </si>
  <si>
    <t>Acquisti di materiali e accessori per manutenzione</t>
  </si>
  <si>
    <t>Bilancio sociale</t>
  </si>
  <si>
    <t>Bilancio sanità</t>
  </si>
  <si>
    <t>Totale Esercizio corrente</t>
  </si>
  <si>
    <t>Servizi per manutenzione di strutture edilizie</t>
  </si>
  <si>
    <t>Servizi per manutenzione di attrezz. sanitarie</t>
  </si>
  <si>
    <t>Servizi per manutenzione di altri beni</t>
  </si>
  <si>
    <t>ACQUISTI DI SERVIZI</t>
  </si>
  <si>
    <t>Lavanderia</t>
  </si>
  <si>
    <t>Pulizia</t>
  </si>
  <si>
    <t>Mensa</t>
  </si>
  <si>
    <t>Riscaldamento</t>
  </si>
  <si>
    <t>Esercizio Precedente</t>
  </si>
  <si>
    <t>Bilancio Sanità</t>
  </si>
  <si>
    <t>Bilancio Sociale</t>
  </si>
  <si>
    <t>Servizi di elaborazione dati</t>
  </si>
  <si>
    <t>Servizi di trasporto</t>
  </si>
  <si>
    <t>Smaltimento rifiuti</t>
  </si>
  <si>
    <t>Servizi di vigilanza</t>
  </si>
  <si>
    <t>Altri servizi</t>
  </si>
  <si>
    <t>CONVENZIONI PER ASSISTENZA SANITARIA DI BASE</t>
  </si>
  <si>
    <t>Conv. per ass. medico generica</t>
  </si>
  <si>
    <t>Conv. per ass. guardia medica festiva e notturna</t>
  </si>
  <si>
    <t>Conv. per ass. guardia medica turistica</t>
  </si>
  <si>
    <t>Conv. per ass. pediatrica</t>
  </si>
  <si>
    <t>Conv. per ass. farmaceutica</t>
  </si>
  <si>
    <t>Conv. per ass. ostetrica ed infermieristica</t>
  </si>
  <si>
    <t>Conv. per ass. domiciliare</t>
  </si>
  <si>
    <t>Altri costi</t>
  </si>
  <si>
    <t>CONVENZIONI SANITARIE PER ASSISTENZA SPECIALISTICA</t>
  </si>
  <si>
    <t>Assistenza medico specialistica interna</t>
  </si>
  <si>
    <t>Medicina fiscale</t>
  </si>
  <si>
    <t>Altre convenzioni sanitarie per assistenza specialistica</t>
  </si>
  <si>
    <t>CONVENZIONI SANITARIE PER ASSISTENZA RIABILITATIVA E INTEGRATIVA</t>
  </si>
  <si>
    <t>Assist. protesica art. 26, c. 3 L. 833/78 e DM 2/3/84</t>
  </si>
  <si>
    <t>Assist. riabil. in Istituti come schema tipo art. 26 L.833/78</t>
  </si>
  <si>
    <t>Assist. riabilitativa residenziale e integrativa territoriale per tossicodipendenti</t>
  </si>
  <si>
    <t>Assist. riabil. residenz. e integrativa territoriale per malati e disturbati mentali</t>
  </si>
  <si>
    <t>Assist. riabil. residenz. e integr. territ. per anziani non autosufficienti e disabili</t>
  </si>
  <si>
    <t>Assistenza termale e diversa</t>
  </si>
  <si>
    <t>Convenzioni per attività di consultorio familiare</t>
  </si>
  <si>
    <t>Oneri sociali convenzioni per assistenza riabilitativa e integrativa</t>
  </si>
  <si>
    <t>Altre convenzioni sanitarie per assistenza riabilitativa e integrativa</t>
  </si>
  <si>
    <t>PRESTAZIONI DA AZIENDE DEL S.S.R.</t>
  </si>
  <si>
    <t>Prestazioni di ricovero</t>
  </si>
  <si>
    <t>Prestazioni ambulatoriali e diagnostiche</t>
  </si>
  <si>
    <t>Altre prestazioni</t>
  </si>
  <si>
    <t>PRESTAZIONI DA AZIENDE EXTRAREGIONALI DEL S.S.N.</t>
  </si>
  <si>
    <t>RIMBORSI, ASSEGNI E CONTRIBUTI</t>
  </si>
  <si>
    <t>Rimborsi per ricoveri in Italia</t>
  </si>
  <si>
    <t>Rimborsi per ricoveri all'estero</t>
  </si>
  <si>
    <t>Rimborsi per altra assistenza sanitaria</t>
  </si>
  <si>
    <t>Contributi agli assistiti</t>
  </si>
  <si>
    <t>Contributi ad associazioni</t>
  </si>
  <si>
    <t>Contributi ad enti</t>
  </si>
  <si>
    <t>Altri contributi</t>
  </si>
  <si>
    <t>GODIMENTO DI BENI DI TERZI</t>
  </si>
  <si>
    <t>Locazioni passive</t>
  </si>
  <si>
    <t>Canoni hardware e software</t>
  </si>
  <si>
    <t>Canoni noleggio apparecchiature sanitarie</t>
  </si>
  <si>
    <t>Canoni fotocopiatrici</t>
  </si>
  <si>
    <t>Canoni noleggio automezzi</t>
  </si>
  <si>
    <t>Canoni di leasing operativo</t>
  </si>
  <si>
    <t>Altri costi per godimento beni di terzi</t>
  </si>
  <si>
    <t>PERSONALE RUOLO SANITARIO</t>
  </si>
  <si>
    <t>Competenze fisse</t>
  </si>
  <si>
    <t>Competenze accessorie</t>
  </si>
  <si>
    <t>Incentivi</t>
  </si>
  <si>
    <t>PERSONALE RUOLO PROFESSIONALE</t>
  </si>
  <si>
    <t>PERSONALE RUOLO TECNICO</t>
  </si>
  <si>
    <t>PERSONALE RUOLO AMMINISTRATIVO</t>
  </si>
  <si>
    <t>ALTRI COSTI DEL PERSONALE</t>
  </si>
  <si>
    <t>Rimborsi spese</t>
  </si>
  <si>
    <t>Oneri sociali</t>
  </si>
  <si>
    <t>Oneri sociali personale in quiescenza</t>
  </si>
  <si>
    <t>Costo del personale tirocinante</t>
  </si>
  <si>
    <t>Costo del personale religioso</t>
  </si>
  <si>
    <t>Costo contrattisti</t>
  </si>
  <si>
    <t>Costo obiettori di coscienza</t>
  </si>
  <si>
    <t>Costo borsisti</t>
  </si>
  <si>
    <t>Indennità per commissioni varie</t>
  </si>
  <si>
    <t>Aggiornamento personale dipendente</t>
  </si>
  <si>
    <t>Altri costi del personale</t>
  </si>
  <si>
    <t>Indennità</t>
  </si>
  <si>
    <t>Rimborso spese</t>
  </si>
  <si>
    <t>SPESE GENERALI E AMMINISTRATIVE</t>
  </si>
  <si>
    <t>UTENZE</t>
  </si>
  <si>
    <t>Energia elettrica</t>
  </si>
  <si>
    <t>Acqua</t>
  </si>
  <si>
    <t>Spese telefoniche</t>
  </si>
  <si>
    <t>Gas</t>
  </si>
  <si>
    <t>Internet</t>
  </si>
  <si>
    <t>Canoni radiotelevisivi</t>
  </si>
  <si>
    <t>Banche dati</t>
  </si>
  <si>
    <t>Utenze varie</t>
  </si>
  <si>
    <t>AMMORTAMENTI IMMOBILIZZAZIONI IMMATERIALI</t>
  </si>
  <si>
    <t>Costi di impianto e ampliamento</t>
  </si>
  <si>
    <t>Costi di ricerca, sviluppo e pubblicità</t>
  </si>
  <si>
    <t>Dir. di brev. e dir. di utilizz. delle opere d'ingegno</t>
  </si>
  <si>
    <t>Concessioni, licenze, marchi e diritti simili</t>
  </si>
  <si>
    <t>AMMORTAMENTI IMMOBILIZZAZIONI MATERIALI</t>
  </si>
  <si>
    <t>Fabbricati</t>
  </si>
  <si>
    <t>Impianti e macchinari</t>
  </si>
  <si>
    <t>Attrezzature sanitarie</t>
  </si>
  <si>
    <t>Ammortamento mobili e arredi</t>
  </si>
  <si>
    <t>Ammortamento automezzi</t>
  </si>
  <si>
    <t>Ammortamento altri beni</t>
  </si>
  <si>
    <t>SVALUTAZIONI</t>
  </si>
  <si>
    <t>Svalutazione immobilizzazioni</t>
  </si>
  <si>
    <t>Svalutazione crediti</t>
  </si>
  <si>
    <t>Svalutazione magazzino</t>
  </si>
  <si>
    <t>Altre svalutazioni</t>
  </si>
  <si>
    <t>Accantonamenti al fondo SUMAI</t>
  </si>
  <si>
    <t>ONERI FINANZIARI</t>
  </si>
  <si>
    <t>Inter. pass. per antic. di tesoreria</t>
  </si>
  <si>
    <t>Inter. pass. su mutui</t>
  </si>
  <si>
    <t>Spese bancarie</t>
  </si>
  <si>
    <t>Interessi moratori</t>
  </si>
  <si>
    <t>Spese di incasso</t>
  </si>
  <si>
    <t>Altri oneri finanziari</t>
  </si>
  <si>
    <t>SOPRAVVENIENZE PASSIVE</t>
  </si>
  <si>
    <t>Sopravvenienze passive</t>
  </si>
  <si>
    <t>Differenze passive di cambio</t>
  </si>
  <si>
    <t>MINUSVALENZE</t>
  </si>
  <si>
    <t>Minusvalenze da alienazioni ordinarie di immobilizzazioni</t>
  </si>
  <si>
    <t>Minusvalenze da alienazioni straordinarie di immobilizzazioni</t>
  </si>
  <si>
    <t>IMPOSTE E TASSE</t>
  </si>
  <si>
    <t>IRPEG</t>
  </si>
  <si>
    <t>Imposte di registro</t>
  </si>
  <si>
    <t>Imposte di bollo</t>
  </si>
  <si>
    <t>Tasse di concessione governative</t>
  </si>
  <si>
    <t>Imposte comunali</t>
  </si>
  <si>
    <t>Dazi</t>
  </si>
  <si>
    <t>Tasse di circolazione automezzi</t>
  </si>
  <si>
    <t>Permessi di transito e sosta</t>
  </si>
  <si>
    <t>Imposte e tasse diverse</t>
  </si>
  <si>
    <t>VARIAZIONE DELLE RIMANENZE</t>
  </si>
  <si>
    <t>Variazione delle rimanenze di materiale sanitario</t>
  </si>
  <si>
    <t>Variazione delle rimanenze di materiale non-sanitario</t>
  </si>
  <si>
    <t>RICAVI</t>
  </si>
  <si>
    <t>CONTRIBUTI IN CONTO ESERCIZIO DA REGIONE</t>
  </si>
  <si>
    <t>Quota capitaria</t>
  </si>
  <si>
    <t>Complessità</t>
  </si>
  <si>
    <t>Ricerca</t>
  </si>
  <si>
    <t>Didattica</t>
  </si>
  <si>
    <t>Revisione finanziamento</t>
  </si>
  <si>
    <t>Contributi d'esercizio finalizzati</t>
  </si>
  <si>
    <t>ALTRI CONTRIBUTI IN CONTO ESERCIZIO</t>
  </si>
  <si>
    <t>Da Amministrazioni Statali</t>
  </si>
  <si>
    <t>Da Altri Enti</t>
  </si>
  <si>
    <t>RICAVI PER PRESTAZIONI</t>
  </si>
  <si>
    <t>Prestazioni ad aziende sanitarie della Regione</t>
  </si>
  <si>
    <t>Rimborso per prestazioni in regime di ricovero (DRG)</t>
  </si>
  <si>
    <t>Rimborso per prestazioni ambulatoriali e diagnostiche</t>
  </si>
  <si>
    <t>Prestazioni amministrative e gestionali</t>
  </si>
  <si>
    <t>Consulenze</t>
  </si>
  <si>
    <t>Prestazioni ad aziende sanitarie extra - regionali</t>
  </si>
  <si>
    <t xml:space="preserve">PRESTAZIONI IN FAVORE DI ALTRI </t>
  </si>
  <si>
    <t>Prestazioni di natura ospedaliera</t>
  </si>
  <si>
    <t>Prestazioni di natura territoriale</t>
  </si>
  <si>
    <t>PROVENTI E RICAVI DIVERSI</t>
  </si>
  <si>
    <t>Ticket</t>
  </si>
  <si>
    <t>Diritti per rilascio certificati, cartelle cliniche e fotocopie</t>
  </si>
  <si>
    <t>Corrispettivi per diritti sanitari</t>
  </si>
  <si>
    <t>Sperimentazioni</t>
  </si>
  <si>
    <t>Cessione plasma</t>
  </si>
  <si>
    <t>Cessione liquidi di fissaggio, rottami e materiali diversi</t>
  </si>
  <si>
    <t>CONCORSI, RIVALSE, RIMBORSI SPESE</t>
  </si>
  <si>
    <t>Concorsi</t>
  </si>
  <si>
    <t>Rivalse, rimborsi e recuperi</t>
  </si>
  <si>
    <t>RICAVI EXTRA-OPERATIVI</t>
  </si>
  <si>
    <t>Ricavi da patrimonio</t>
  </si>
  <si>
    <t>Cessione gestione esercizi pubblici e macchine distributrici</t>
  </si>
  <si>
    <t>Compensi per gestione telefono pubblico</t>
  </si>
  <si>
    <t>Donazioni e lasciti</t>
  </si>
  <si>
    <t>Altri ricavi extra-operativi</t>
  </si>
  <si>
    <t>SOPRAVVENIENZE ATTIVE</t>
  </si>
  <si>
    <t>Sopravvenienze attive</t>
  </si>
  <si>
    <t>Differenze attive di cambio</t>
  </si>
  <si>
    <t>PLUSVALENZE</t>
  </si>
  <si>
    <t>Plusvalenze da alienazioni ordinarie di immobilizzazioni</t>
  </si>
  <si>
    <t>Plusvalenze da alienazioni straordinarie di immobilizzazioni</t>
  </si>
  <si>
    <t>ACCANTONAMENTI UTILIZZATI NELL'ESERCIZIO</t>
  </si>
  <si>
    <t>Utilizzo fondi rischi</t>
  </si>
  <si>
    <t>COSTI CAPITALIZZATI</t>
  </si>
  <si>
    <t>Incremento immobilizzazioni immateriali</t>
  </si>
  <si>
    <t>Incremento immobilizzazioni materiali</t>
  </si>
  <si>
    <t>Utilizzo quota di contributi in conto capitale</t>
  </si>
  <si>
    <t>INTERESSI ATTIVI</t>
  </si>
  <si>
    <t>Interessi attivi su depositi ed eccedenze di cassa</t>
  </si>
  <si>
    <t>Interessi attivi su titoli</t>
  </si>
  <si>
    <t>Altri interessi attivi</t>
  </si>
  <si>
    <t>A)</t>
  </si>
  <si>
    <t>VALORE DELLA PRODUZIONE</t>
  </si>
  <si>
    <t>Contributi d'esercizio</t>
  </si>
  <si>
    <t>Ricavi per prestazioni ad aziende del SSN</t>
  </si>
  <si>
    <t xml:space="preserve">   a) Prestazioni in regime di ricovero</t>
  </si>
  <si>
    <t xml:space="preserve">   b) Prestazioni ambulatoriali e diagnostiche</t>
  </si>
  <si>
    <t xml:space="preserve">   c)  Altre prestazioni</t>
  </si>
  <si>
    <t>Ricavi per altre prestazioni</t>
  </si>
  <si>
    <t xml:space="preserve">   a) Compartecipazione alla spesa per prestazioni sanitarie</t>
  </si>
  <si>
    <t xml:space="preserve">   b) Concorsi, recuperi, rimborsi per attività tipiche</t>
  </si>
  <si>
    <t xml:space="preserve">   c) Altri ricavi propri operativi</t>
  </si>
  <si>
    <t xml:space="preserve">   d) Altri ricavi propri non operativi</t>
  </si>
  <si>
    <t>Costi capitalizzati</t>
  </si>
  <si>
    <t xml:space="preserve">TOTALE VALORE DELLA PRODUZIONE </t>
  </si>
  <si>
    <t>B)</t>
  </si>
  <si>
    <t>COSTI DELLA PRODUZIONE</t>
  </si>
  <si>
    <t>Acquisti di beni</t>
  </si>
  <si>
    <t xml:space="preserve">   a) Sanitari</t>
  </si>
  <si>
    <t xml:space="preserve">   b) Non sanitari</t>
  </si>
  <si>
    <t>Acquisti di servizi</t>
  </si>
  <si>
    <t xml:space="preserve">   c) Farmaceutica</t>
  </si>
  <si>
    <t xml:space="preserve">   d) Medicina di base</t>
  </si>
  <si>
    <t xml:space="preserve">   e) Altre convenzioni</t>
  </si>
  <si>
    <t xml:space="preserve">   f) servizi appaltati</t>
  </si>
  <si>
    <t xml:space="preserve">   g) manutenzioni</t>
  </si>
  <si>
    <t xml:space="preserve">   h) Utenze</t>
  </si>
  <si>
    <t xml:space="preserve">   i) Rimborsi-assegni, contributi e altri servizi</t>
  </si>
  <si>
    <t>Godimento di beni di terzi</t>
  </si>
  <si>
    <t>Costi del personale</t>
  </si>
  <si>
    <t xml:space="preserve">   a) Personale sanitario</t>
  </si>
  <si>
    <t xml:space="preserve">   b) Personale professionale</t>
  </si>
  <si>
    <t xml:space="preserve">   c) Personale tecnico</t>
  </si>
  <si>
    <t xml:space="preserve">   d) Personale amministrativo</t>
  </si>
  <si>
    <t xml:space="preserve">   e) Altri costi del personale</t>
  </si>
  <si>
    <t>Costi generali ed oneri diversi di gestione</t>
  </si>
  <si>
    <t>Ammortamenti e svalutazioni</t>
  </si>
  <si>
    <t xml:space="preserve">   a) ammortamento delle immobilizzazioni immateriali</t>
  </si>
  <si>
    <t xml:space="preserve">   b) ammortamento delle immobilizzazioni materiali</t>
  </si>
  <si>
    <t xml:space="preserve">   c) altre svalutazioni delle immobilizzazioni</t>
  </si>
  <si>
    <t xml:space="preserve">   d) svalutazione dei crediti e delle disponibilità liquide</t>
  </si>
  <si>
    <t>Variazione delle rimanenze</t>
  </si>
  <si>
    <t>Accantonamenti per rischi</t>
  </si>
  <si>
    <t>Altri accantonamenti</t>
  </si>
  <si>
    <t xml:space="preserve">TOTALE COSTI DELLA PRODUZIONE </t>
  </si>
  <si>
    <t>DIFFERENZA TRA VALORE E COSTI DELLA PRODUZ.</t>
  </si>
  <si>
    <t>C)</t>
  </si>
  <si>
    <t>PROVENTI E ONERI FINANZIARI</t>
  </si>
  <si>
    <t xml:space="preserve">Oneri </t>
  </si>
  <si>
    <t xml:space="preserve">Proventi </t>
  </si>
  <si>
    <t>TOTALE PROVENTI E ONERI FINANZIARI</t>
  </si>
  <si>
    <t>D)</t>
  </si>
  <si>
    <t>RETTIFICHE DI VALORE DI ATTIVITA' FINANZIARIE</t>
  </si>
  <si>
    <t>Rivalutazioni:</t>
  </si>
  <si>
    <t>Svalutazioni:</t>
  </si>
  <si>
    <t>TOTALE RETTIFICHE DI VALORE DI ATT. FINANZ.</t>
  </si>
  <si>
    <t>E)</t>
  </si>
  <si>
    <t>PROVENTI E ONERI STRAORDINARI</t>
  </si>
  <si>
    <t>TOTALE DELLE PARTITE STRAORDINARIE</t>
  </si>
  <si>
    <t>RISULTATO PRIMA DELLE IMPOSTE (A - B +-C +-D +-E)</t>
  </si>
  <si>
    <t>Imposte sul reddito dell'esercizio</t>
  </si>
  <si>
    <t>UTILE (PERDITA) DELL'ESERCIZIO</t>
  </si>
  <si>
    <t xml:space="preserve">   a) Contributi in conto esercizio da Regione</t>
  </si>
  <si>
    <t xml:space="preserve">   b) Altri contributi in conto esercizio</t>
  </si>
  <si>
    <t>Materiali ed accessori sanitari</t>
  </si>
  <si>
    <t>Materiali ed accessori non sanitari</t>
  </si>
  <si>
    <t>Impianti di trasmissione dati e telefonia</t>
  </si>
  <si>
    <t>Impiantistica varia</t>
  </si>
  <si>
    <t>Edilizia muraria</t>
  </si>
  <si>
    <t>Altro</t>
  </si>
  <si>
    <t>Attrezzature tecnico-economali</t>
  </si>
  <si>
    <t>Attrezzature informatiche</t>
  </si>
  <si>
    <t>Software</t>
  </si>
  <si>
    <t>Automezzi</t>
  </si>
  <si>
    <t>Servizio informatico sanitario regionale (SISR)</t>
  </si>
  <si>
    <t>Elaborazione ricette prescrizioni</t>
  </si>
  <si>
    <t>Altri servizi di elaborazione</t>
  </si>
  <si>
    <t>Autoambulanza</t>
  </si>
  <si>
    <t>Eliambulanza</t>
  </si>
  <si>
    <t>Altri servizi di trasporto</t>
  </si>
  <si>
    <t>Lavorazione plasma</t>
  </si>
  <si>
    <t>Servizi religiosi</t>
  </si>
  <si>
    <t>Prodotti farmaceutici</t>
  </si>
  <si>
    <t>Compensi</t>
  </si>
  <si>
    <t>Premi assicurativi malattia</t>
  </si>
  <si>
    <t>Formazione</t>
  </si>
  <si>
    <t>Prodotti farmaceutici e galenici</t>
  </si>
  <si>
    <t>AFIR</t>
  </si>
  <si>
    <t>Altri oneri sociali e premi assicurativi malattia</t>
  </si>
  <si>
    <t>In regime di ricovero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</si>
</sst>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#"/>
    <numFmt numFmtId="185" formatCode="#,##0;\(#,##0\)"/>
    <numFmt numFmtId="186" formatCode="00"/>
    <numFmt numFmtId="187" formatCode="\-#,##0;\(#,##0\)"/>
    <numFmt numFmtId="188" formatCode="0.0000E+00;\?"/>
    <numFmt numFmtId="189" formatCode="0.000E+00;\?"/>
    <numFmt numFmtId="190" formatCode="0.0"/>
    <numFmt numFmtId="191" formatCode="0.00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_-* #,##0.000_-;\-* #,##0.000_-;_-* &quot;-&quot;???_-;_-@_-"/>
    <numFmt numFmtId="200" formatCode="#,##0.0;\(#,##0.0\)"/>
    <numFmt numFmtId="201" formatCode="_-* #,##0.0_-;\-* #,##0.0_-;_-* &quot;-&quot;_-;_-@_-"/>
    <numFmt numFmtId="202" formatCode="_-* #,##0.00_-;\-* #,##0.00_-;_-* &quot;-&quot;_-;_-@_-"/>
    <numFmt numFmtId="203" formatCode="_-* #,##0.000_-;\-* #,##0.000_-;_-* &quot;-&quot;_-;_-@_-"/>
    <numFmt numFmtId="204" formatCode="_-* #,##0.0000_-;\-* #,##0.0000_-;_-* &quot;-&quot;_-;_-@_-"/>
    <numFmt numFmtId="205" formatCode="_-* #,##0.0000_-;\-* #,##0.0000_-;_-* &quot;-&quot;????_-;_-@_-"/>
    <numFmt numFmtId="206" formatCode="0.0%"/>
    <numFmt numFmtId="207" formatCode="0_ ;[Red]\-0\ "/>
    <numFmt numFmtId="208" formatCode="#,##0.00;\(#,##0.00\)"/>
    <numFmt numFmtId="209" formatCode="#,##0.00;\(\ #,##0.00\)"/>
    <numFmt numFmtId="210" formatCode="##,#00;\(#,##0.\)"/>
    <numFmt numFmtId="211" formatCode="#,##0.;\(\ #,##0.\)"/>
    <numFmt numFmtId="212" formatCode="#,##0;\(\ #,##0\)"/>
    <numFmt numFmtId="213" formatCode="#,##0.0"/>
    <numFmt numFmtId="214" formatCode="_-* #,##0.000_-;\-* #,##0.000_-;_-* &quot;-&quot;??_-;_-@_-"/>
    <numFmt numFmtId="215" formatCode="_-* #,##0.0_-;\-* #,##0.0_-;_-* &quot;-&quot;??_-;_-@_-"/>
    <numFmt numFmtId="216" formatCode="_-* #,##0_-;\-* #,##0_-;_-* &quot;-&quot;??_-;_-@_-"/>
    <numFmt numFmtId="217" formatCode="_-* #,##0.0000_-;\-* #,##0.0000_-;_-* &quot;-&quot;??_-;_-@_-"/>
    <numFmt numFmtId="218" formatCode="#,##0.00_ ;\-#,##0.00\ "/>
    <numFmt numFmtId="219" formatCode="&quot;Sì&quot;;&quot;Sì&quot;;&quot;No&quot;"/>
    <numFmt numFmtId="220" formatCode="&quot;Vero&quot;;&quot;Vero&quot;;&quot;Falso&quot;"/>
    <numFmt numFmtId="221" formatCode="&quot;Attivo&quot;;&quot;Attivo&quot;;&quot;Disattivo&quot;"/>
    <numFmt numFmtId="222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New Century Schlbk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MS Sans Serif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b/>
      <sz val="15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1" applyNumberFormat="0" applyAlignment="0" applyProtection="0"/>
    <xf numFmtId="0" fontId="30" fillId="0" borderId="2" applyNumberFormat="0" applyFill="0" applyAlignment="0" applyProtection="0"/>
    <xf numFmtId="0" fontId="31" fillId="12" borderId="3" applyNumberFormat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4" borderId="4" applyNumberFormat="0" applyFont="0" applyAlignment="0" applyProtection="0"/>
    <xf numFmtId="0" fontId="34" fillId="11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4" fontId="4" fillId="0" borderId="0">
      <alignment horizontal="left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7" borderId="0" applyNumberFormat="0" applyBorder="0" applyAlignment="0" applyProtection="0"/>
    <xf numFmtId="0" fontId="41" fillId="6" borderId="0" applyNumberFormat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47" applyFont="1" applyFill="1" applyBorder="1">
      <alignment/>
      <protection/>
    </xf>
    <xf numFmtId="0" fontId="7" fillId="0" borderId="0" xfId="47" applyFont="1">
      <alignment/>
      <protection/>
    </xf>
    <xf numFmtId="1" fontId="7" fillId="0" borderId="0" xfId="47" applyNumberFormat="1" applyFont="1">
      <alignment/>
      <protection/>
    </xf>
    <xf numFmtId="186" fontId="5" fillId="0" borderId="0" xfId="47" applyNumberFormat="1" applyFont="1" applyAlignment="1">
      <alignment horizontal="left"/>
      <protection/>
    </xf>
    <xf numFmtId="1" fontId="5" fillId="0" borderId="0" xfId="47" applyNumberFormat="1" applyFont="1">
      <alignment/>
      <protection/>
    </xf>
    <xf numFmtId="0" fontId="5" fillId="0" borderId="0" xfId="47" applyFont="1">
      <alignment/>
      <protection/>
    </xf>
    <xf numFmtId="0" fontId="11" fillId="0" borderId="0" xfId="47" applyFont="1">
      <alignment/>
      <protection/>
    </xf>
    <xf numFmtId="186" fontId="5" fillId="0" borderId="0" xfId="47" applyNumberFormat="1" applyFont="1" applyAlignment="1">
      <alignment horizontal="left" vertical="top"/>
      <protection/>
    </xf>
    <xf numFmtId="1" fontId="5" fillId="0" borderId="0" xfId="47" applyNumberFormat="1" applyFont="1" applyAlignment="1">
      <alignment vertical="top"/>
      <protection/>
    </xf>
    <xf numFmtId="0" fontId="5" fillId="0" borderId="0" xfId="47" applyFont="1" applyAlignment="1">
      <alignment vertical="top"/>
      <protection/>
    </xf>
    <xf numFmtId="0" fontId="5" fillId="0" borderId="0" xfId="47" applyFont="1" quotePrefix="1">
      <alignment/>
      <protection/>
    </xf>
    <xf numFmtId="0" fontId="5" fillId="0" borderId="0" xfId="47" applyFont="1" applyAlignment="1">
      <alignment/>
      <protection/>
    </xf>
    <xf numFmtId="1" fontId="5" fillId="0" borderId="0" xfId="47" applyNumberFormat="1" applyFont="1" applyAlignment="1">
      <alignment/>
      <protection/>
    </xf>
    <xf numFmtId="0" fontId="5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48">
      <alignment/>
      <protection/>
    </xf>
    <xf numFmtId="0" fontId="5" fillId="0" borderId="0" xfId="48" applyFont="1" applyBorder="1">
      <alignment/>
      <protection/>
    </xf>
    <xf numFmtId="0" fontId="5" fillId="0" borderId="0" xfId="48" applyBorder="1">
      <alignment/>
      <protection/>
    </xf>
    <xf numFmtId="0" fontId="5" fillId="0" borderId="10" xfId="48" applyBorder="1">
      <alignment/>
      <protection/>
    </xf>
    <xf numFmtId="0" fontId="5" fillId="18" borderId="11" xfId="48" applyFont="1" applyFill="1" applyBorder="1">
      <alignment/>
      <protection/>
    </xf>
    <xf numFmtId="0" fontId="5" fillId="18" borderId="12" xfId="48" applyFont="1" applyFill="1" applyBorder="1">
      <alignment/>
      <protection/>
    </xf>
    <xf numFmtId="0" fontId="5" fillId="18" borderId="13" xfId="48" applyFont="1" applyFill="1" applyBorder="1">
      <alignment/>
      <protection/>
    </xf>
    <xf numFmtId="0" fontId="11" fillId="18" borderId="10" xfId="48" applyFont="1" applyFill="1" applyBorder="1" applyAlignment="1">
      <alignment horizontal="center"/>
      <protection/>
    </xf>
    <xf numFmtId="0" fontId="5" fillId="18" borderId="14" xfId="48" applyFont="1" applyFill="1" applyBorder="1">
      <alignment/>
      <protection/>
    </xf>
    <xf numFmtId="0" fontId="11" fillId="18" borderId="15" xfId="48" applyFont="1" applyFill="1" applyBorder="1" applyAlignment="1">
      <alignment horizontal="center"/>
      <protection/>
    </xf>
    <xf numFmtId="0" fontId="5" fillId="0" borderId="13" xfId="48" applyFont="1" applyBorder="1">
      <alignment/>
      <protection/>
    </xf>
    <xf numFmtId="0" fontId="5" fillId="0" borderId="16" xfId="48" applyBorder="1">
      <alignment/>
      <protection/>
    </xf>
    <xf numFmtId="0" fontId="5" fillId="0" borderId="10" xfId="48" applyFont="1" applyBorder="1">
      <alignment/>
      <protection/>
    </xf>
    <xf numFmtId="0" fontId="5" fillId="0" borderId="0" xfId="48" applyFont="1">
      <alignment/>
      <protection/>
    </xf>
    <xf numFmtId="0" fontId="5" fillId="0" borderId="0" xfId="0" applyFont="1" applyFill="1" applyBorder="1" applyAlignment="1">
      <alignment/>
    </xf>
    <xf numFmtId="41" fontId="15" fillId="0" borderId="0" xfId="45" applyFont="1" applyAlignment="1">
      <alignment/>
    </xf>
    <xf numFmtId="0" fontId="5" fillId="19" borderId="17" xfId="48" applyFont="1" applyFill="1" applyBorder="1">
      <alignment/>
      <protection/>
    </xf>
    <xf numFmtId="0" fontId="5" fillId="19" borderId="18" xfId="48" applyFill="1" applyBorder="1">
      <alignment/>
      <protection/>
    </xf>
    <xf numFmtId="0" fontId="5" fillId="19" borderId="19" xfId="48" applyFill="1" applyBorder="1">
      <alignment/>
      <protection/>
    </xf>
    <xf numFmtId="0" fontId="5" fillId="19" borderId="19" xfId="48" applyFont="1" applyFill="1" applyBorder="1">
      <alignment/>
      <protection/>
    </xf>
    <xf numFmtId="0" fontId="5" fillId="19" borderId="13" xfId="48" applyFont="1" applyFill="1" applyBorder="1">
      <alignment/>
      <protection/>
    </xf>
    <xf numFmtId="0" fontId="5" fillId="19" borderId="16" xfId="48" applyFill="1" applyBorder="1">
      <alignment/>
      <protection/>
    </xf>
    <xf numFmtId="0" fontId="5" fillId="19" borderId="10" xfId="48" applyFill="1" applyBorder="1">
      <alignment/>
      <protection/>
    </xf>
    <xf numFmtId="0" fontId="5" fillId="19" borderId="10" xfId="48" applyFont="1" applyFill="1" applyBorder="1">
      <alignment/>
      <protection/>
    </xf>
    <xf numFmtId="0" fontId="11" fillId="19" borderId="16" xfId="48" applyFont="1" applyFill="1" applyBorder="1">
      <alignment/>
      <protection/>
    </xf>
    <xf numFmtId="0" fontId="11" fillId="19" borderId="10" xfId="48" applyFont="1" applyFill="1" applyBorder="1">
      <alignment/>
      <protection/>
    </xf>
    <xf numFmtId="0" fontId="5" fillId="19" borderId="16" xfId="48" applyFont="1" applyFill="1" applyBorder="1">
      <alignment/>
      <protection/>
    </xf>
    <xf numFmtId="0" fontId="5" fillId="19" borderId="0" xfId="48" applyFont="1" applyFill="1" applyBorder="1">
      <alignment/>
      <protection/>
    </xf>
    <xf numFmtId="0" fontId="5" fillId="19" borderId="14" xfId="48" applyFont="1" applyFill="1" applyBorder="1">
      <alignment/>
      <protection/>
    </xf>
    <xf numFmtId="0" fontId="5" fillId="19" borderId="20" xfId="48" applyFill="1" applyBorder="1">
      <alignment/>
      <protection/>
    </xf>
    <xf numFmtId="0" fontId="5" fillId="19" borderId="15" xfId="48" applyFill="1" applyBorder="1">
      <alignment/>
      <protection/>
    </xf>
    <xf numFmtId="0" fontId="5" fillId="19" borderId="15" xfId="48" applyFont="1" applyFill="1" applyBorder="1">
      <alignment/>
      <protection/>
    </xf>
    <xf numFmtId="0" fontId="5" fillId="19" borderId="16" xfId="48" applyFill="1" applyBorder="1" applyAlignment="1">
      <alignment horizontal="center"/>
      <protection/>
    </xf>
    <xf numFmtId="0" fontId="5" fillId="19" borderId="10" xfId="48" applyFont="1" applyFill="1" applyBorder="1" applyAlignment="1">
      <alignment horizontal="center"/>
      <protection/>
    </xf>
    <xf numFmtId="0" fontId="5" fillId="19" borderId="10" xfId="48" applyFill="1" applyBorder="1" applyAlignment="1">
      <alignment horizontal="center"/>
      <protection/>
    </xf>
    <xf numFmtId="0" fontId="5" fillId="19" borderId="21" xfId="48" applyFill="1" applyBorder="1">
      <alignment/>
      <protection/>
    </xf>
    <xf numFmtId="0" fontId="5" fillId="19" borderId="22" xfId="48" applyFont="1" applyFill="1" applyBorder="1">
      <alignment/>
      <protection/>
    </xf>
    <xf numFmtId="0" fontId="5" fillId="19" borderId="22" xfId="48" applyFill="1" applyBorder="1">
      <alignment/>
      <protection/>
    </xf>
    <xf numFmtId="0" fontId="11" fillId="19" borderId="13" xfId="48" applyFont="1" applyFill="1" applyBorder="1">
      <alignment/>
      <protection/>
    </xf>
    <xf numFmtId="41" fontId="5" fillId="0" borderId="10" xfId="45" applyFont="1" applyBorder="1" applyAlignment="1">
      <alignment/>
    </xf>
    <xf numFmtId="41" fontId="5" fillId="19" borderId="19" xfId="45" applyFont="1" applyFill="1" applyBorder="1" applyAlignment="1">
      <alignment/>
    </xf>
    <xf numFmtId="41" fontId="5" fillId="19" borderId="10" xfId="45" applyFont="1" applyFill="1" applyBorder="1" applyAlignment="1">
      <alignment/>
    </xf>
    <xf numFmtId="41" fontId="11" fillId="19" borderId="10" xfId="45" applyFont="1" applyFill="1" applyBorder="1" applyAlignment="1">
      <alignment/>
    </xf>
    <xf numFmtId="41" fontId="5" fillId="19" borderId="16" xfId="45" applyFont="1" applyFill="1" applyBorder="1" applyAlignment="1">
      <alignment/>
    </xf>
    <xf numFmtId="41" fontId="5" fillId="19" borderId="15" xfId="45" applyFont="1" applyFill="1" applyBorder="1" applyAlignment="1">
      <alignment/>
    </xf>
    <xf numFmtId="41" fontId="5" fillId="19" borderId="10" xfId="45" applyFont="1" applyFill="1" applyBorder="1" applyAlignment="1">
      <alignment horizontal="right"/>
    </xf>
    <xf numFmtId="41" fontId="5" fillId="19" borderId="10" xfId="45" applyFont="1" applyFill="1" applyBorder="1" applyAlignment="1">
      <alignment horizontal="center"/>
    </xf>
    <xf numFmtId="41" fontId="5" fillId="19" borderId="22" xfId="45" applyFont="1" applyFill="1" applyBorder="1" applyAlignment="1">
      <alignment/>
    </xf>
    <xf numFmtId="41" fontId="5" fillId="0" borderId="0" xfId="45" applyFont="1" applyAlignment="1">
      <alignment/>
    </xf>
    <xf numFmtId="41" fontId="5" fillId="0" borderId="0" xfId="45" applyFont="1" applyFill="1" applyAlignment="1">
      <alignment/>
    </xf>
    <xf numFmtId="0" fontId="5" fillId="0" borderId="0" xfId="48" applyFill="1">
      <alignment/>
      <protection/>
    </xf>
    <xf numFmtId="41" fontId="5" fillId="0" borderId="0" xfId="48" applyNumberFormat="1" applyFill="1">
      <alignment/>
      <protection/>
    </xf>
    <xf numFmtId="0" fontId="5" fillId="0" borderId="16" xfId="48" applyFont="1" applyBorder="1">
      <alignment/>
      <protection/>
    </xf>
    <xf numFmtId="41" fontId="5" fillId="0" borderId="0" xfId="48" applyNumberFormat="1">
      <alignment/>
      <protection/>
    </xf>
    <xf numFmtId="0" fontId="5" fillId="0" borderId="23" xfId="48" applyBorder="1">
      <alignment/>
      <protection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47" applyFont="1" applyAlignment="1">
      <alignment wrapText="1"/>
      <protection/>
    </xf>
    <xf numFmtId="202" fontId="5" fillId="0" borderId="0" xfId="45" applyNumberFormat="1" applyFont="1" applyFill="1" applyAlignment="1">
      <alignment/>
    </xf>
    <xf numFmtId="202" fontId="7" fillId="0" borderId="0" xfId="45" applyNumberFormat="1" applyFont="1" applyFill="1" applyAlignment="1">
      <alignment/>
    </xf>
    <xf numFmtId="202" fontId="11" fillId="0" borderId="0" xfId="45" applyNumberFormat="1" applyFont="1" applyFill="1" applyAlignment="1">
      <alignment horizontal="center"/>
    </xf>
    <xf numFmtId="202" fontId="15" fillId="0" borderId="0" xfId="45" applyNumberFormat="1" applyFont="1" applyFill="1" applyAlignment="1">
      <alignment/>
    </xf>
    <xf numFmtId="41" fontId="5" fillId="0" borderId="0" xfId="45" applyFont="1" applyBorder="1" applyAlignment="1">
      <alignment/>
    </xf>
    <xf numFmtId="185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left"/>
      <protection/>
    </xf>
    <xf numFmtId="212" fontId="0" fillId="0" borderId="0" xfId="45" applyNumberFormat="1" applyFont="1" applyFill="1" applyAlignment="1">
      <alignment/>
    </xf>
    <xf numFmtId="212" fontId="0" fillId="0" borderId="0" xfId="45" applyNumberFormat="1" applyFont="1" applyAlignment="1">
      <alignment/>
    </xf>
    <xf numFmtId="0" fontId="5" fillId="0" borderId="16" xfId="48" applyFont="1" applyFill="1" applyBorder="1">
      <alignment/>
      <protection/>
    </xf>
    <xf numFmtId="41" fontId="5" fillId="0" borderId="10" xfId="45" applyFont="1" applyFill="1" applyBorder="1" applyAlignment="1">
      <alignment/>
    </xf>
    <xf numFmtId="202" fontId="20" fillId="0" borderId="0" xfId="45" applyNumberFormat="1" applyFont="1" applyFill="1" applyAlignment="1">
      <alignment/>
    </xf>
    <xf numFmtId="184" fontId="11" fillId="0" borderId="0" xfId="56" applyFont="1" applyBorder="1" applyAlignment="1">
      <alignment horizontal="left" vertical="center"/>
      <protection/>
    </xf>
    <xf numFmtId="185" fontId="5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 applyProtection="1" quotePrefix="1">
      <alignment horizontal="left"/>
      <protection/>
    </xf>
    <xf numFmtId="185" fontId="10" fillId="0" borderId="10" xfId="0" applyNumberFormat="1" applyFont="1" applyBorder="1" applyAlignment="1" applyProtection="1">
      <alignment horizontal="center"/>
      <protection/>
    </xf>
    <xf numFmtId="185" fontId="11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right"/>
      <protection/>
    </xf>
    <xf numFmtId="185" fontId="5" fillId="0" borderId="15" xfId="0" applyNumberFormat="1" applyFont="1" applyBorder="1" applyAlignment="1" applyProtection="1">
      <alignment horizontal="right"/>
      <protection/>
    </xf>
    <xf numFmtId="184" fontId="5" fillId="18" borderId="24" xfId="56" applyFont="1" applyFill="1" applyBorder="1" applyAlignment="1">
      <alignment horizontal="left" vertical="center"/>
      <protection/>
    </xf>
    <xf numFmtId="41" fontId="5" fillId="18" borderId="25" xfId="45" applyFont="1" applyFill="1" applyBorder="1" applyAlignment="1" applyProtection="1">
      <alignment horizontal="center" vertical="center" wrapText="1"/>
      <protection/>
    </xf>
    <xf numFmtId="184" fontId="11" fillId="0" borderId="12" xfId="56" applyFont="1" applyFill="1" applyBorder="1" applyAlignment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185" fontId="10" fillId="0" borderId="10" xfId="0" applyNumberFormat="1" applyFont="1" applyBorder="1" applyAlignment="1" applyProtection="1" quotePrefix="1">
      <alignment horizontal="center"/>
      <protection/>
    </xf>
    <xf numFmtId="0" fontId="5" fillId="0" borderId="10" xfId="0" applyFont="1" applyFill="1" applyBorder="1" applyAlignment="1">
      <alignment/>
    </xf>
    <xf numFmtId="185" fontId="5" fillId="0" borderId="10" xfId="0" applyNumberFormat="1" applyFont="1" applyFill="1" applyBorder="1" applyAlignment="1" applyProtection="1">
      <alignment horizontal="right"/>
      <protection/>
    </xf>
    <xf numFmtId="185" fontId="5" fillId="0" borderId="20" xfId="0" applyNumberFormat="1" applyFont="1" applyBorder="1" applyAlignment="1" applyProtection="1">
      <alignment horizontal="right"/>
      <protection/>
    </xf>
    <xf numFmtId="185" fontId="5" fillId="18" borderId="25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41" fontId="5" fillId="0" borderId="0" xfId="45" applyFont="1" applyBorder="1" applyAlignment="1" applyProtection="1">
      <alignment horizontal="left"/>
      <protection/>
    </xf>
    <xf numFmtId="41" fontId="5" fillId="0" borderId="0" xfId="0" applyNumberFormat="1" applyFont="1" applyBorder="1" applyAlignment="1" applyProtection="1">
      <alignment horizontal="left"/>
      <protection/>
    </xf>
    <xf numFmtId="41" fontId="5" fillId="0" borderId="0" xfId="45" applyFont="1" applyBorder="1" applyAlignment="1">
      <alignment horizontal="right"/>
    </xf>
    <xf numFmtId="0" fontId="21" fillId="0" borderId="0" xfId="0" applyFont="1" applyBorder="1" applyAlignment="1">
      <alignment/>
    </xf>
    <xf numFmtId="43" fontId="5" fillId="0" borderId="0" xfId="43" applyFont="1" applyAlignment="1">
      <alignment/>
    </xf>
    <xf numFmtId="43" fontId="7" fillId="0" borderId="0" xfId="43" applyFont="1" applyAlignment="1">
      <alignment/>
    </xf>
    <xf numFmtId="43" fontId="11" fillId="0" borderId="0" xfId="43" applyFont="1" applyFill="1" applyAlignment="1">
      <alignment horizontal="center"/>
    </xf>
    <xf numFmtId="43" fontId="5" fillId="0" borderId="0" xfId="43" applyFont="1" applyBorder="1" applyAlignment="1">
      <alignment/>
    </xf>
    <xf numFmtId="216" fontId="5" fillId="0" borderId="0" xfId="43" applyNumberFormat="1" applyFont="1" applyBorder="1" applyAlignment="1">
      <alignment/>
    </xf>
    <xf numFmtId="216" fontId="5" fillId="0" borderId="12" xfId="43" applyNumberFormat="1" applyFont="1" applyBorder="1" applyAlignment="1" applyProtection="1">
      <alignment horizontal="right" vertical="center" wrapText="1"/>
      <protection/>
    </xf>
    <xf numFmtId="216" fontId="10" fillId="0" borderId="10" xfId="43" applyNumberFormat="1" applyFont="1" applyBorder="1" applyAlignment="1" applyProtection="1">
      <alignment horizontal="right"/>
      <protection/>
    </xf>
    <xf numFmtId="216" fontId="5" fillId="0" borderId="10" xfId="43" applyNumberFormat="1" applyFont="1" applyBorder="1" applyAlignment="1" applyProtection="1">
      <alignment horizontal="right"/>
      <protection/>
    </xf>
    <xf numFmtId="216" fontId="11" fillId="0" borderId="10" xfId="43" applyNumberFormat="1" applyFont="1" applyBorder="1" applyAlignment="1" applyProtection="1">
      <alignment horizontal="right"/>
      <protection/>
    </xf>
    <xf numFmtId="216" fontId="5" fillId="0" borderId="10" xfId="43" applyNumberFormat="1" applyFont="1" applyBorder="1" applyAlignment="1" applyProtection="1">
      <alignment horizontal="center"/>
      <protection/>
    </xf>
    <xf numFmtId="216" fontId="11" fillId="0" borderId="10" xfId="43" applyNumberFormat="1" applyFont="1" applyBorder="1" applyAlignment="1">
      <alignment horizontal="right"/>
    </xf>
    <xf numFmtId="216" fontId="5" fillId="0" borderId="10" xfId="43" applyNumberFormat="1" applyFont="1" applyBorder="1" applyAlignment="1">
      <alignment horizontal="right"/>
    </xf>
    <xf numFmtId="216" fontId="5" fillId="0" borderId="15" xfId="43" applyNumberFormat="1" applyFont="1" applyBorder="1" applyAlignment="1" applyProtection="1">
      <alignment horizontal="right"/>
      <protection/>
    </xf>
    <xf numFmtId="216" fontId="5" fillId="18" borderId="25" xfId="43" applyNumberFormat="1" applyFont="1" applyFill="1" applyBorder="1" applyAlignment="1" applyProtection="1">
      <alignment horizontal="center" vertical="center" wrapText="1"/>
      <protection/>
    </xf>
    <xf numFmtId="216" fontId="5" fillId="0" borderId="10" xfId="43" applyNumberFormat="1" applyFont="1" applyBorder="1" applyAlignment="1" applyProtection="1">
      <alignment horizontal="right" vertical="center" wrapText="1"/>
      <protection/>
    </xf>
    <xf numFmtId="216" fontId="5" fillId="18" borderId="26" xfId="43" applyNumberFormat="1" applyFont="1" applyFill="1" applyBorder="1" applyAlignment="1" applyProtection="1">
      <alignment horizontal="center" vertical="center" wrapText="1"/>
      <protection/>
    </xf>
    <xf numFmtId="216" fontId="5" fillId="0" borderId="16" xfId="43" applyNumberFormat="1" applyFont="1" applyBorder="1" applyAlignment="1" applyProtection="1">
      <alignment horizontal="left"/>
      <protection/>
    </xf>
    <xf numFmtId="216" fontId="5" fillId="0" borderId="0" xfId="43" applyNumberFormat="1" applyFont="1" applyBorder="1" applyAlignment="1" applyProtection="1">
      <alignment horizontal="left"/>
      <protection/>
    </xf>
    <xf numFmtId="216" fontId="5" fillId="0" borderId="0" xfId="43" applyNumberFormat="1" applyFont="1" applyBorder="1" applyAlignment="1">
      <alignment horizontal="right"/>
    </xf>
    <xf numFmtId="212" fontId="23" fillId="0" borderId="27" xfId="45" applyNumberFormat="1" applyFont="1" applyFill="1" applyBorder="1" applyAlignment="1" applyProtection="1">
      <alignment horizontal="right"/>
      <protection/>
    </xf>
    <xf numFmtId="0" fontId="23" fillId="0" borderId="10" xfId="0" applyFont="1" applyBorder="1" applyAlignment="1" applyProtection="1" quotePrefix="1">
      <alignment horizontal="left"/>
      <protection/>
    </xf>
    <xf numFmtId="212" fontId="23" fillId="0" borderId="27" xfId="45" applyNumberFormat="1" applyFont="1" applyBorder="1" applyAlignment="1" applyProtection="1">
      <alignment horizontal="right"/>
      <protection/>
    </xf>
    <xf numFmtId="212" fontId="23" fillId="0" borderId="28" xfId="45" applyNumberFormat="1" applyFont="1" applyFill="1" applyBorder="1" applyAlignment="1" applyProtection="1">
      <alignment horizontal="righ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212" fontId="23" fillId="0" borderId="29" xfId="45" applyNumberFormat="1" applyFont="1" applyFill="1" applyBorder="1" applyAlignment="1">
      <alignment horizontal="right"/>
    </xf>
    <xf numFmtId="0" fontId="14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7" fillId="0" borderId="0" xfId="47" applyFont="1" applyAlignment="1">
      <alignment wrapText="1"/>
      <protection/>
    </xf>
    <xf numFmtId="0" fontId="5" fillId="0" borderId="0" xfId="47" applyFont="1" applyAlignment="1">
      <alignment vertical="top" wrapText="1"/>
      <protection/>
    </xf>
    <xf numFmtId="0" fontId="5" fillId="0" borderId="0" xfId="47" applyFont="1" applyFill="1" applyAlignment="1">
      <alignment wrapText="1"/>
      <protection/>
    </xf>
    <xf numFmtId="202" fontId="5" fillId="0" borderId="0" xfId="47" applyNumberFormat="1" applyFont="1" applyAlignment="1">
      <alignment wrapText="1"/>
      <protection/>
    </xf>
    <xf numFmtId="41" fontId="5" fillId="0" borderId="0" xfId="47" applyNumberFormat="1" applyFont="1" applyAlignment="1">
      <alignment wrapText="1"/>
      <protection/>
    </xf>
    <xf numFmtId="0" fontId="5" fillId="0" borderId="0" xfId="47" applyFont="1" applyFill="1">
      <alignment/>
      <protection/>
    </xf>
    <xf numFmtId="43" fontId="5" fillId="0" borderId="0" xfId="43" applyFont="1" applyFill="1" applyAlignment="1">
      <alignment/>
    </xf>
    <xf numFmtId="0" fontId="22" fillId="0" borderId="0" xfId="49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49" applyFont="1" applyFill="1" applyBorder="1" applyAlignment="1">
      <alignment horizontal="left" vertical="center"/>
      <protection/>
    </xf>
    <xf numFmtId="0" fontId="24" fillId="0" borderId="0" xfId="49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1" fontId="21" fillId="0" borderId="0" xfId="50" applyNumberFormat="1" applyFont="1" applyFill="1" applyBorder="1" applyAlignment="1">
      <alignment horizontal="center" textRotation="90"/>
      <protection/>
    </xf>
    <xf numFmtId="0" fontId="21" fillId="0" borderId="0" xfId="50" applyFont="1" applyFill="1" applyBorder="1">
      <alignment/>
      <protection/>
    </xf>
    <xf numFmtId="186" fontId="22" fillId="0" borderId="0" xfId="50" applyNumberFormat="1" applyFont="1" applyFill="1" applyBorder="1" applyAlignment="1">
      <alignment horizontal="left"/>
      <protection/>
    </xf>
    <xf numFmtId="1" fontId="22" fillId="0" borderId="0" xfId="50" applyNumberFormat="1" applyFont="1" applyFill="1" applyBorder="1">
      <alignment/>
      <protection/>
    </xf>
    <xf numFmtId="0" fontId="22" fillId="0" borderId="0" xfId="50" applyFont="1" applyFill="1" applyBorder="1">
      <alignment/>
      <protection/>
    </xf>
    <xf numFmtId="43" fontId="22" fillId="0" borderId="0" xfId="43" applyFont="1" applyFill="1" applyBorder="1" applyAlignment="1" applyProtection="1">
      <alignment/>
      <protection locked="0"/>
    </xf>
    <xf numFmtId="43" fontId="22" fillId="0" borderId="0" xfId="43" applyFont="1" applyFill="1" applyBorder="1" applyAlignment="1">
      <alignment horizontal="right"/>
    </xf>
    <xf numFmtId="0" fontId="22" fillId="0" borderId="0" xfId="50" applyFont="1" applyFill="1" applyBorder="1" applyAlignment="1">
      <alignment vertical="center"/>
      <protection/>
    </xf>
    <xf numFmtId="0" fontId="22" fillId="0" borderId="0" xfId="50" applyFont="1" applyBorder="1">
      <alignment/>
      <protection/>
    </xf>
    <xf numFmtId="1" fontId="22" fillId="0" borderId="0" xfId="50" applyNumberFormat="1" applyFont="1" applyBorder="1">
      <alignment/>
      <protection/>
    </xf>
    <xf numFmtId="43" fontId="22" fillId="0" borderId="0" xfId="43" applyFont="1" applyFill="1" applyBorder="1" applyAlignment="1">
      <alignment/>
    </xf>
    <xf numFmtId="0" fontId="21" fillId="0" borderId="0" xfId="50" applyFont="1" applyBorder="1">
      <alignment/>
      <protection/>
    </xf>
    <xf numFmtId="43" fontId="21" fillId="0" borderId="0" xfId="43" applyFont="1" applyFill="1" applyBorder="1" applyAlignment="1">
      <alignment/>
    </xf>
    <xf numFmtId="186" fontId="22" fillId="0" borderId="0" xfId="50" applyNumberFormat="1" applyFont="1" applyBorder="1" applyAlignment="1">
      <alignment horizontal="left"/>
      <protection/>
    </xf>
    <xf numFmtId="186" fontId="22" fillId="0" borderId="0" xfId="49" applyNumberFormat="1" applyFont="1" applyFill="1" applyBorder="1" applyAlignment="1">
      <alignment horizontal="left" vertical="center"/>
      <protection/>
    </xf>
    <xf numFmtId="1" fontId="22" fillId="0" borderId="0" xfId="49" applyNumberFormat="1" applyFont="1" applyFill="1" applyBorder="1" applyAlignment="1">
      <alignment vertical="center"/>
      <protection/>
    </xf>
    <xf numFmtId="0" fontId="25" fillId="0" borderId="0" xfId="50" applyFont="1" applyFill="1" applyBorder="1">
      <alignment/>
      <protection/>
    </xf>
    <xf numFmtId="43" fontId="22" fillId="0" borderId="0" xfId="49" applyNumberFormat="1" applyFont="1" applyFill="1" applyBorder="1" applyAlignment="1">
      <alignment vertical="center"/>
      <protection/>
    </xf>
    <xf numFmtId="0" fontId="21" fillId="0" borderId="0" xfId="50" applyFont="1" applyFill="1" applyBorder="1" applyAlignment="1">
      <alignment horizontal="center"/>
      <protection/>
    </xf>
    <xf numFmtId="0" fontId="22" fillId="0" borderId="0" xfId="49" applyFont="1" applyFill="1" applyBorder="1" applyAlignment="1">
      <alignment vertical="center" wrapText="1"/>
      <protection/>
    </xf>
    <xf numFmtId="186" fontId="21" fillId="0" borderId="0" xfId="49" applyNumberFormat="1" applyFont="1" applyFill="1" applyBorder="1" applyAlignment="1">
      <alignment horizontal="left" vertical="center"/>
      <protection/>
    </xf>
    <xf numFmtId="1" fontId="21" fillId="0" borderId="0" xfId="49" applyNumberFormat="1" applyFont="1" applyFill="1" applyBorder="1" applyAlignment="1">
      <alignment vertical="center"/>
      <protection/>
    </xf>
    <xf numFmtId="186" fontId="22" fillId="0" borderId="0" xfId="49" applyNumberFormat="1" applyFont="1" applyFill="1" applyBorder="1" applyAlignment="1">
      <alignment horizontal="left" vertical="center" wrapText="1"/>
      <protection/>
    </xf>
    <xf numFmtId="1" fontId="22" fillId="0" borderId="0" xfId="49" applyNumberFormat="1" applyFont="1" applyFill="1" applyBorder="1" applyAlignment="1">
      <alignment vertical="center" wrapText="1"/>
      <protection/>
    </xf>
    <xf numFmtId="43" fontId="25" fillId="0" borderId="0" xfId="43" applyFont="1" applyFill="1" applyBorder="1" applyAlignment="1">
      <alignment/>
    </xf>
    <xf numFmtId="186" fontId="22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vertical="center" wrapText="1"/>
    </xf>
    <xf numFmtId="43" fontId="22" fillId="0" borderId="0" xfId="0" applyNumberFormat="1" applyFont="1" applyFill="1" applyBorder="1" applyAlignment="1">
      <alignment vertical="center"/>
    </xf>
    <xf numFmtId="186" fontId="22" fillId="0" borderId="0" xfId="50" applyNumberFormat="1" applyFont="1" applyFill="1" applyBorder="1" applyAlignment="1">
      <alignment horizontal="left" vertical="center"/>
      <protection/>
    </xf>
    <xf numFmtId="1" fontId="22" fillId="0" borderId="0" xfId="50" applyNumberFormat="1" applyFont="1" applyFill="1" applyBorder="1" applyAlignment="1">
      <alignment vertical="center"/>
      <protection/>
    </xf>
    <xf numFmtId="4" fontId="22" fillId="0" borderId="0" xfId="43" applyNumberFormat="1" applyFont="1" applyFill="1" applyBorder="1" applyAlignment="1">
      <alignment/>
    </xf>
    <xf numFmtId="43" fontId="26" fillId="0" borderId="0" xfId="43" applyFont="1" applyFill="1" applyBorder="1" applyAlignment="1">
      <alignment horizontal="right"/>
    </xf>
    <xf numFmtId="43" fontId="22" fillId="0" borderId="0" xfId="43" applyFont="1" applyFill="1" applyBorder="1" applyAlignment="1" applyProtection="1">
      <alignment horizontal="center"/>
      <protection locked="0"/>
    </xf>
    <xf numFmtId="43" fontId="22" fillId="0" borderId="0" xfId="43" applyFont="1" applyFill="1" applyBorder="1" applyAlignment="1">
      <alignment horizontal="center"/>
    </xf>
    <xf numFmtId="43" fontId="22" fillId="0" borderId="0" xfId="43" applyFont="1" applyFill="1" applyBorder="1" applyAlignment="1">
      <alignment/>
    </xf>
    <xf numFmtId="202" fontId="5" fillId="0" borderId="0" xfId="45" applyNumberFormat="1" applyFont="1" applyFill="1" applyAlignment="1">
      <alignment horizontal="center"/>
    </xf>
    <xf numFmtId="4" fontId="22" fillId="0" borderId="0" xfId="49" applyNumberFormat="1" applyFont="1" applyFill="1" applyBorder="1" applyAlignment="1">
      <alignment vertical="center"/>
      <protection/>
    </xf>
    <xf numFmtId="43" fontId="22" fillId="0" borderId="0" xfId="50" applyNumberFormat="1" applyFont="1" applyBorder="1">
      <alignment/>
      <protection/>
    </xf>
    <xf numFmtId="4" fontId="22" fillId="0" borderId="0" xfId="50" applyNumberFormat="1" applyFont="1" applyBorder="1">
      <alignment/>
      <protection/>
    </xf>
    <xf numFmtId="0" fontId="21" fillId="0" borderId="0" xfId="50" applyFont="1" applyBorder="1" applyAlignment="1">
      <alignment horizontal="center"/>
      <protection/>
    </xf>
    <xf numFmtId="0" fontId="13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212" fontId="23" fillId="0" borderId="28" xfId="45" applyNumberFormat="1" applyFont="1" applyFill="1" applyBorder="1" applyAlignment="1">
      <alignment horizontal="right"/>
    </xf>
    <xf numFmtId="0" fontId="23" fillId="0" borderId="10" xfId="0" applyFont="1" applyFill="1" applyBorder="1" applyAlignment="1" quotePrefix="1">
      <alignment horizontal="left"/>
    </xf>
    <xf numFmtId="0" fontId="0" fillId="0" borderId="0" xfId="0" applyFill="1" applyAlignment="1">
      <alignment horizontal="center"/>
    </xf>
    <xf numFmtId="43" fontId="0" fillId="0" borderId="0" xfId="43" applyFont="1" applyFill="1" applyAlignment="1">
      <alignment/>
    </xf>
    <xf numFmtId="216" fontId="5" fillId="0" borderId="10" xfId="43" applyNumberFormat="1" applyFont="1" applyFill="1" applyBorder="1" applyAlignment="1" applyProtection="1">
      <alignment horizontal="right"/>
      <protection/>
    </xf>
    <xf numFmtId="3" fontId="22" fillId="0" borderId="0" xfId="50" applyNumberFormat="1" applyFont="1" applyBorder="1">
      <alignment/>
      <protection/>
    </xf>
    <xf numFmtId="0" fontId="11" fillId="18" borderId="30" xfId="0" applyFont="1" applyFill="1" applyBorder="1" applyAlignment="1" applyProtection="1">
      <alignment horizontal="center" vertical="center" wrapText="1"/>
      <protection/>
    </xf>
    <xf numFmtId="184" fontId="5" fillId="18" borderId="24" xfId="56" applyFont="1" applyFill="1" applyBorder="1" applyAlignment="1">
      <alignment horizontal="left" vertical="center" wrapText="1"/>
      <protection/>
    </xf>
    <xf numFmtId="185" fontId="5" fillId="18" borderId="30" xfId="0" applyNumberFormat="1" applyFont="1" applyFill="1" applyBorder="1" applyAlignment="1" applyProtection="1">
      <alignment horizontal="centerContinuous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41" fontId="5" fillId="0" borderId="10" xfId="45" applyFont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41" fontId="10" fillId="0" borderId="10" xfId="45" applyFont="1" applyBorder="1" applyAlignment="1" applyProtection="1">
      <alignment horizontal="right"/>
      <protection/>
    </xf>
    <xf numFmtId="41" fontId="5" fillId="0" borderId="10" xfId="45" applyFont="1" applyBorder="1" applyAlignment="1" applyProtection="1">
      <alignment horizontal="right"/>
      <protection/>
    </xf>
    <xf numFmtId="41" fontId="11" fillId="0" borderId="10" xfId="45" applyFont="1" applyBorder="1" applyAlignment="1" applyProtection="1">
      <alignment horizontal="right"/>
      <protection/>
    </xf>
    <xf numFmtId="41" fontId="5" fillId="0" borderId="10" xfId="45" applyFont="1" applyBorder="1" applyAlignment="1" applyProtection="1">
      <alignment horizontal="center"/>
      <protection/>
    </xf>
    <xf numFmtId="41" fontId="11" fillId="0" borderId="10" xfId="45" applyFont="1" applyBorder="1" applyAlignment="1">
      <alignment horizontal="right"/>
    </xf>
    <xf numFmtId="41" fontId="5" fillId="0" borderId="10" xfId="45" applyFont="1" applyBorder="1" applyAlignment="1">
      <alignment horizontal="right"/>
    </xf>
    <xf numFmtId="41" fontId="5" fillId="0" borderId="15" xfId="45" applyFont="1" applyBorder="1" applyAlignment="1" applyProtection="1">
      <alignment horizontal="right"/>
      <protection/>
    </xf>
    <xf numFmtId="0" fontId="11" fillId="18" borderId="30" xfId="0" applyFont="1" applyFill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41" fontId="5" fillId="0" borderId="10" xfId="45" applyFont="1" applyFill="1" applyBorder="1" applyAlignment="1" applyProtection="1">
      <alignment horizontal="right"/>
      <protection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 applyProtection="1" quotePrefix="1">
      <alignment horizontal="center"/>
      <protection/>
    </xf>
    <xf numFmtId="0" fontId="5" fillId="0" borderId="13" xfId="0" applyFont="1" applyBorder="1" applyAlignment="1">
      <alignment horizontal="center"/>
    </xf>
    <xf numFmtId="41" fontId="5" fillId="0" borderId="10" xfId="45" applyFont="1" applyBorder="1" applyAlignment="1" applyProtection="1">
      <alignment horizontal="left"/>
      <protection/>
    </xf>
    <xf numFmtId="0" fontId="5" fillId="0" borderId="14" xfId="0" applyFont="1" applyBorder="1" applyAlignment="1">
      <alignment horizontal="center"/>
    </xf>
    <xf numFmtId="0" fontId="11" fillId="0" borderId="23" xfId="0" applyFont="1" applyFill="1" applyBorder="1" applyAlignment="1" applyProtection="1">
      <alignment horizontal="center"/>
      <protection/>
    </xf>
    <xf numFmtId="216" fontId="11" fillId="0" borderId="15" xfId="43" applyNumberFormat="1" applyFont="1" applyBorder="1" applyAlignment="1" applyProtection="1">
      <alignment horizontal="right"/>
      <protection/>
    </xf>
    <xf numFmtId="185" fontId="5" fillId="0" borderId="31" xfId="0" applyNumberFormat="1" applyFont="1" applyBorder="1" applyAlignment="1" applyProtection="1">
      <alignment horizontal="right" vertical="center" wrapText="1"/>
      <protection/>
    </xf>
    <xf numFmtId="185" fontId="5" fillId="0" borderId="16" xfId="0" applyNumberFormat="1" applyFont="1" applyBorder="1" applyAlignment="1" applyProtection="1">
      <alignment horizontal="right"/>
      <protection/>
    </xf>
    <xf numFmtId="185" fontId="10" fillId="0" borderId="16" xfId="0" applyNumberFormat="1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left"/>
      <protection/>
    </xf>
    <xf numFmtId="41" fontId="11" fillId="0" borderId="15" xfId="45" applyFont="1" applyBorder="1" applyAlignment="1" applyProtection="1">
      <alignment horizontal="right"/>
      <protection/>
    </xf>
    <xf numFmtId="185" fontId="5" fillId="0" borderId="26" xfId="0" applyNumberFormat="1" applyFont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left"/>
      <protection/>
    </xf>
    <xf numFmtId="216" fontId="11" fillId="0" borderId="23" xfId="43" applyNumberFormat="1" applyFont="1" applyBorder="1" applyAlignment="1" applyProtection="1">
      <alignment horizontal="right"/>
      <protection/>
    </xf>
    <xf numFmtId="216" fontId="5" fillId="0" borderId="16" xfId="43" applyNumberFormat="1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left"/>
      <protection/>
    </xf>
    <xf numFmtId="216" fontId="11" fillId="0" borderId="25" xfId="43" applyNumberFormat="1" applyFont="1" applyBorder="1" applyAlignment="1" applyProtection="1">
      <alignment horizontal="right"/>
      <protection/>
    </xf>
    <xf numFmtId="185" fontId="5" fillId="18" borderId="25" xfId="0" applyNumberFormat="1" applyFont="1" applyFill="1" applyBorder="1" applyAlignment="1" applyProtection="1">
      <alignment horizontal="center" vertical="center" wrapText="1"/>
      <protection/>
    </xf>
    <xf numFmtId="185" fontId="5" fillId="18" borderId="30" xfId="0" applyNumberFormat="1" applyFont="1" applyFill="1" applyBorder="1" applyAlignment="1" applyProtection="1">
      <alignment horizontal="center" vertical="center" wrapText="1"/>
      <protection/>
    </xf>
    <xf numFmtId="0" fontId="5" fillId="18" borderId="30" xfId="0" applyFont="1" applyFill="1" applyBorder="1" applyAlignment="1">
      <alignment horizontal="center"/>
    </xf>
    <xf numFmtId="184" fontId="11" fillId="18" borderId="25" xfId="56" applyFont="1" applyFill="1" applyBorder="1" applyAlignment="1">
      <alignment horizontal="left" vertical="center"/>
      <protection/>
    </xf>
    <xf numFmtId="186" fontId="5" fillId="0" borderId="0" xfId="47" applyNumberFormat="1" applyFont="1" applyFill="1" applyAlignment="1">
      <alignment horizontal="left"/>
      <protection/>
    </xf>
    <xf numFmtId="1" fontId="5" fillId="0" borderId="0" xfId="47" applyNumberFormat="1" applyFont="1" applyFill="1">
      <alignment/>
      <protection/>
    </xf>
    <xf numFmtId="0" fontId="7" fillId="18" borderId="24" xfId="0" applyFont="1" applyFill="1" applyBorder="1" applyAlignment="1">
      <alignment/>
    </xf>
    <xf numFmtId="212" fontId="23" fillId="0" borderId="20" xfId="45" applyNumberFormat="1" applyFont="1" applyBorder="1" applyAlignment="1" applyProtection="1">
      <alignment horizontal="right"/>
      <protection/>
    </xf>
    <xf numFmtId="212" fontId="23" fillId="0" borderId="20" xfId="45" applyNumberFormat="1" applyFont="1" applyFill="1" applyBorder="1" applyAlignment="1" applyProtection="1">
      <alignment horizontal="right"/>
      <protection/>
    </xf>
    <xf numFmtId="212" fontId="23" fillId="0" borderId="21" xfId="45" applyNumberFormat="1" applyFont="1" applyFill="1" applyBorder="1" applyAlignment="1" applyProtection="1">
      <alignment horizontal="right"/>
      <protection/>
    </xf>
    <xf numFmtId="212" fontId="23" fillId="0" borderId="21" xfId="45" applyNumberFormat="1" applyFont="1" applyFill="1" applyBorder="1" applyAlignment="1">
      <alignment horizontal="right"/>
    </xf>
    <xf numFmtId="212" fontId="23" fillId="0" borderId="16" xfId="45" applyNumberFormat="1" applyFont="1" applyFill="1" applyBorder="1" applyAlignment="1">
      <alignment horizontal="right"/>
    </xf>
    <xf numFmtId="212" fontId="23" fillId="0" borderId="15" xfId="45" applyNumberFormat="1" applyFont="1" applyBorder="1" applyAlignment="1" applyProtection="1">
      <alignment horizontal="right"/>
      <protection/>
    </xf>
    <xf numFmtId="212" fontId="23" fillId="0" borderId="15" xfId="45" applyNumberFormat="1" applyFont="1" applyFill="1" applyBorder="1" applyAlignment="1" applyProtection="1">
      <alignment horizontal="right"/>
      <protection/>
    </xf>
    <xf numFmtId="212" fontId="23" fillId="0" borderId="22" xfId="45" applyNumberFormat="1" applyFont="1" applyFill="1" applyBorder="1" applyAlignment="1" applyProtection="1">
      <alignment horizontal="right"/>
      <protection/>
    </xf>
    <xf numFmtId="212" fontId="23" fillId="0" borderId="22" xfId="45" applyNumberFormat="1" applyFont="1" applyFill="1" applyBorder="1" applyAlignment="1">
      <alignment horizontal="right"/>
    </xf>
    <xf numFmtId="212" fontId="23" fillId="0" borderId="10" xfId="45" applyNumberFormat="1" applyFont="1" applyFill="1" applyBorder="1" applyAlignment="1">
      <alignment horizontal="right"/>
    </xf>
    <xf numFmtId="212" fontId="13" fillId="18" borderId="26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212" fontId="5" fillId="0" borderId="0" xfId="45" applyNumberFormat="1" applyFont="1" applyFill="1" applyBorder="1" applyAlignment="1">
      <alignment/>
    </xf>
    <xf numFmtId="0" fontId="23" fillId="0" borderId="15" xfId="0" applyFont="1" applyBorder="1" applyAlignment="1" applyProtection="1" quotePrefix="1">
      <alignment horizontal="left"/>
      <protection/>
    </xf>
    <xf numFmtId="43" fontId="21" fillId="0" borderId="0" xfId="43" applyFont="1" applyFill="1" applyBorder="1" applyAlignment="1">
      <alignment horizontal="center" vertical="top" wrapText="1"/>
    </xf>
    <xf numFmtId="0" fontId="5" fillId="19" borderId="16" xfId="48" applyFont="1" applyFill="1" applyBorder="1">
      <alignment/>
      <protection/>
    </xf>
    <xf numFmtId="41" fontId="5" fillId="19" borderId="16" xfId="45" applyFont="1" applyFill="1" applyBorder="1" applyAlignment="1">
      <alignment/>
    </xf>
    <xf numFmtId="0" fontId="5" fillId="19" borderId="10" xfId="48" applyFont="1" applyFill="1" applyBorder="1">
      <alignment/>
      <protection/>
    </xf>
    <xf numFmtId="41" fontId="5" fillId="19" borderId="10" xfId="45" applyFont="1" applyFill="1" applyBorder="1" applyAlignment="1">
      <alignment/>
    </xf>
    <xf numFmtId="0" fontId="12" fillId="0" borderId="11" xfId="48" applyFont="1" applyBorder="1" applyAlignment="1">
      <alignment horizontal="left"/>
      <protection/>
    </xf>
    <xf numFmtId="0" fontId="12" fillId="0" borderId="32" xfId="48" applyFont="1" applyBorder="1" applyAlignment="1">
      <alignment horizontal="centerContinuous"/>
      <protection/>
    </xf>
    <xf numFmtId="0" fontId="5" fillId="0" borderId="32" xfId="48" applyBorder="1" applyAlignment="1">
      <alignment horizontal="centerContinuous"/>
      <protection/>
    </xf>
    <xf numFmtId="0" fontId="5" fillId="0" borderId="32" xfId="48" applyFont="1" applyBorder="1" applyAlignment="1">
      <alignment horizontal="centerContinuous"/>
      <protection/>
    </xf>
    <xf numFmtId="41" fontId="5" fillId="0" borderId="12" xfId="45" applyFont="1" applyBorder="1" applyAlignment="1">
      <alignment horizontal="centerContinuous"/>
    </xf>
    <xf numFmtId="0" fontId="5" fillId="0" borderId="13" xfId="48" applyBorder="1">
      <alignment/>
      <protection/>
    </xf>
    <xf numFmtId="41" fontId="5" fillId="0" borderId="15" xfId="45" applyFont="1" applyBorder="1" applyAlignment="1">
      <alignment/>
    </xf>
    <xf numFmtId="0" fontId="5" fillId="18" borderId="11" xfId="48" applyFill="1" applyBorder="1">
      <alignment/>
      <protection/>
    </xf>
    <xf numFmtId="0" fontId="10" fillId="18" borderId="13" xfId="48" applyFont="1" applyFill="1" applyBorder="1">
      <alignment/>
      <protection/>
    </xf>
    <xf numFmtId="0" fontId="10" fillId="18" borderId="14" xfId="48" applyFont="1" applyFill="1" applyBorder="1">
      <alignment/>
      <protection/>
    </xf>
    <xf numFmtId="0" fontId="10" fillId="0" borderId="13" xfId="48" applyFont="1" applyBorder="1">
      <alignment/>
      <protection/>
    </xf>
    <xf numFmtId="0" fontId="10" fillId="19" borderId="17" xfId="48" applyFont="1" applyFill="1" applyBorder="1">
      <alignment/>
      <protection/>
    </xf>
    <xf numFmtId="0" fontId="10" fillId="19" borderId="13" xfId="48" applyFont="1" applyFill="1" applyBorder="1">
      <alignment/>
      <protection/>
    </xf>
    <xf numFmtId="0" fontId="10" fillId="19" borderId="13" xfId="48" applyFont="1" applyFill="1" applyBorder="1" applyAlignment="1">
      <alignment wrapText="1"/>
      <protection/>
    </xf>
    <xf numFmtId="0" fontId="5" fillId="19" borderId="14" xfId="48" applyFill="1" applyBorder="1">
      <alignment/>
      <protection/>
    </xf>
    <xf numFmtId="0" fontId="5" fillId="19" borderId="13" xfId="48" applyFill="1" applyBorder="1">
      <alignment/>
      <protection/>
    </xf>
    <xf numFmtId="0" fontId="11" fillId="19" borderId="13" xfId="48" applyFont="1" applyFill="1" applyBorder="1">
      <alignment/>
      <protection/>
    </xf>
    <xf numFmtId="41" fontId="5" fillId="0" borderId="20" xfId="45" applyFont="1" applyBorder="1" applyAlignment="1">
      <alignment/>
    </xf>
    <xf numFmtId="202" fontId="6" fillId="0" borderId="0" xfId="45" applyNumberFormat="1" applyFont="1" applyFill="1" applyAlignment="1">
      <alignment/>
    </xf>
    <xf numFmtId="0" fontId="23" fillId="18" borderId="30" xfId="0" applyFont="1" applyFill="1" applyBorder="1" applyAlignment="1" applyProtection="1">
      <alignment horizontal="center" vertical="center" wrapText="1"/>
      <protection/>
    </xf>
    <xf numFmtId="212" fontId="13" fillId="18" borderId="33" xfId="45" applyNumberFormat="1" applyFont="1" applyFill="1" applyBorder="1" applyAlignment="1" applyProtection="1" quotePrefix="1">
      <alignment horizontal="center" vertical="center" wrapText="1"/>
      <protection/>
    </xf>
    <xf numFmtId="212" fontId="13" fillId="18" borderId="25" xfId="45" applyNumberFormat="1" applyFont="1" applyFill="1" applyBorder="1" applyAlignment="1" applyProtection="1" quotePrefix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/>
    </xf>
    <xf numFmtId="212" fontId="13" fillId="0" borderId="16" xfId="45" applyNumberFormat="1" applyFont="1" applyBorder="1" applyAlignment="1" applyProtection="1">
      <alignment horizontal="right" vertical="center" wrapText="1"/>
      <protection/>
    </xf>
    <xf numFmtId="212" fontId="13" fillId="0" borderId="12" xfId="45" applyNumberFormat="1" applyFont="1" applyFill="1" applyBorder="1" applyAlignment="1" applyProtection="1">
      <alignment horizontal="right" vertical="center" wrapText="1"/>
      <protection/>
    </xf>
    <xf numFmtId="0" fontId="23" fillId="0" borderId="13" xfId="0" applyFont="1" applyBorder="1" applyAlignment="1" applyProtection="1">
      <alignment horizontal="center"/>
      <protection/>
    </xf>
    <xf numFmtId="212" fontId="13" fillId="0" borderId="16" xfId="45" applyNumberFormat="1" applyFont="1" applyBorder="1" applyAlignment="1" applyProtection="1">
      <alignment horizontal="right"/>
      <protection/>
    </xf>
    <xf numFmtId="212" fontId="13" fillId="0" borderId="10" xfId="45" applyNumberFormat="1" applyFont="1" applyFill="1" applyBorder="1" applyAlignment="1" applyProtection="1">
      <alignment horizontal="right"/>
      <protection/>
    </xf>
    <xf numFmtId="212" fontId="13" fillId="0" borderId="13" xfId="45" applyNumberFormat="1" applyFont="1" applyBorder="1" applyAlignment="1">
      <alignment/>
    </xf>
    <xf numFmtId="212" fontId="13" fillId="0" borderId="16" xfId="45" applyNumberFormat="1" applyFont="1" applyBorder="1" applyAlignment="1">
      <alignment/>
    </xf>
    <xf numFmtId="212" fontId="13" fillId="0" borderId="10" xfId="45" applyNumberFormat="1" applyFont="1" applyFill="1" applyBorder="1" applyAlignment="1">
      <alignment/>
    </xf>
    <xf numFmtId="212" fontId="13" fillId="0" borderId="29" xfId="45" applyNumberFormat="1" applyFont="1" applyBorder="1" applyAlignment="1">
      <alignment/>
    </xf>
    <xf numFmtId="212" fontId="13" fillId="0" borderId="10" xfId="45" applyNumberFormat="1" applyFont="1" applyBorder="1" applyAlignment="1">
      <alignment/>
    </xf>
    <xf numFmtId="212" fontId="13" fillId="0" borderId="16" xfId="45" applyNumberFormat="1" applyFont="1" applyFill="1" applyBorder="1" applyAlignment="1">
      <alignment/>
    </xf>
    <xf numFmtId="212" fontId="13" fillId="0" borderId="29" xfId="45" applyNumberFormat="1" applyFont="1" applyFill="1" applyBorder="1" applyAlignment="1">
      <alignment/>
    </xf>
    <xf numFmtId="212" fontId="13" fillId="0" borderId="29" xfId="45" applyNumberFormat="1" applyFont="1" applyBorder="1" applyAlignment="1" applyProtection="1">
      <alignment horizontal="right"/>
      <protection/>
    </xf>
    <xf numFmtId="212" fontId="13" fillId="0" borderId="10" xfId="45" applyNumberFormat="1" applyFont="1" applyBorder="1" applyAlignment="1" applyProtection="1">
      <alignment horizontal="right"/>
      <protection/>
    </xf>
    <xf numFmtId="0" fontId="23" fillId="0" borderId="13" xfId="0" applyFont="1" applyBorder="1" applyAlignment="1">
      <alignment horizontal="center"/>
    </xf>
    <xf numFmtId="0" fontId="14" fillId="0" borderId="10" xfId="0" applyFont="1" applyBorder="1" applyAlignment="1">
      <alignment/>
    </xf>
    <xf numFmtId="212" fontId="13" fillId="0" borderId="29" xfId="45" applyNumberFormat="1" applyFont="1" applyBorder="1" applyAlignment="1">
      <alignment horizontal="right"/>
    </xf>
    <xf numFmtId="212" fontId="13" fillId="0" borderId="16" xfId="45" applyNumberFormat="1" applyFont="1" applyBorder="1" applyAlignment="1">
      <alignment horizontal="right"/>
    </xf>
    <xf numFmtId="212" fontId="13" fillId="0" borderId="10" xfId="45" applyNumberFormat="1" applyFont="1" applyBorder="1" applyAlignment="1">
      <alignment horizontal="right"/>
    </xf>
    <xf numFmtId="212" fontId="13" fillId="0" borderId="29" xfId="45" applyNumberFormat="1" applyFont="1" applyFill="1" applyBorder="1" applyAlignment="1" applyProtection="1">
      <alignment horizontal="right"/>
      <protection/>
    </xf>
    <xf numFmtId="212" fontId="13" fillId="0" borderId="16" xfId="45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212" fontId="13" fillId="0" borderId="0" xfId="45" applyNumberFormat="1" applyFont="1" applyFill="1" applyBorder="1" applyAlignment="1" applyProtection="1">
      <alignment horizontal="right"/>
      <protection/>
    </xf>
    <xf numFmtId="212" fontId="13" fillId="0" borderId="34" xfId="45" applyNumberFormat="1" applyFont="1" applyFill="1" applyBorder="1" applyAlignment="1" applyProtection="1">
      <alignment horizontal="right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left"/>
      <protection/>
    </xf>
    <xf numFmtId="212" fontId="13" fillId="0" borderId="35" xfId="45" applyNumberFormat="1" applyFont="1" applyFill="1" applyBorder="1" applyAlignment="1" applyProtection="1">
      <alignment horizontal="right"/>
      <protection/>
    </xf>
    <xf numFmtId="212" fontId="13" fillId="0" borderId="31" xfId="45" applyNumberFormat="1" applyFont="1" applyFill="1" applyBorder="1" applyAlignment="1" applyProtection="1">
      <alignment horizontal="right"/>
      <protection/>
    </xf>
    <xf numFmtId="212" fontId="13" fillId="0" borderId="12" xfId="45" applyNumberFormat="1" applyFont="1" applyFill="1" applyBorder="1" applyAlignment="1" applyProtection="1">
      <alignment horizontal="right"/>
      <protection/>
    </xf>
    <xf numFmtId="0" fontId="13" fillId="0" borderId="10" xfId="0" applyFont="1" applyBorder="1" applyAlignment="1">
      <alignment/>
    </xf>
    <xf numFmtId="0" fontId="13" fillId="0" borderId="10" xfId="0" applyFont="1" applyBorder="1" applyAlignment="1" applyProtection="1" quotePrefix="1">
      <alignment horizontal="left"/>
      <protection/>
    </xf>
    <xf numFmtId="41" fontId="13" fillId="0" borderId="29" xfId="45" applyFont="1" applyBorder="1" applyAlignment="1" applyProtection="1">
      <alignment horizontal="right"/>
      <protection/>
    </xf>
    <xf numFmtId="41" fontId="13" fillId="0" borderId="16" xfId="45" applyFont="1" applyBorder="1" applyAlignment="1" applyProtection="1">
      <alignment horizontal="right"/>
      <protection/>
    </xf>
    <xf numFmtId="41" fontId="13" fillId="0" borderId="10" xfId="45" applyFont="1" applyBorder="1" applyAlignment="1" applyProtection="1">
      <alignment horizontal="right"/>
      <protection/>
    </xf>
    <xf numFmtId="0" fontId="23" fillId="0" borderId="13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left"/>
      <protection/>
    </xf>
    <xf numFmtId="212" fontId="13" fillId="0" borderId="29" xfId="45" applyNumberFormat="1" applyFont="1" applyFill="1" applyBorder="1" applyAlignment="1">
      <alignment horizontal="right"/>
    </xf>
    <xf numFmtId="212" fontId="13" fillId="0" borderId="16" xfId="45" applyNumberFormat="1" applyFont="1" applyFill="1" applyBorder="1" applyAlignment="1">
      <alignment horizontal="right"/>
    </xf>
    <xf numFmtId="212" fontId="13" fillId="0" borderId="10" xfId="45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43" fontId="22" fillId="18" borderId="0" xfId="43" applyFont="1" applyFill="1" applyBorder="1" applyAlignment="1">
      <alignment/>
    </xf>
    <xf numFmtId="43" fontId="21" fillId="20" borderId="0" xfId="43" applyFont="1" applyFill="1" applyBorder="1" applyAlignment="1">
      <alignment/>
    </xf>
    <xf numFmtId="43" fontId="22" fillId="20" borderId="0" xfId="43" applyFont="1" applyFill="1" applyBorder="1" applyAlignment="1">
      <alignment/>
    </xf>
    <xf numFmtId="202" fontId="5" fillId="18" borderId="0" xfId="45" applyNumberFormat="1" applyFont="1" applyFill="1" applyAlignment="1">
      <alignment/>
    </xf>
    <xf numFmtId="216" fontId="5" fillId="0" borderId="0" xfId="0" applyNumberFormat="1" applyFont="1" applyFill="1" applyBorder="1" applyAlignment="1" applyProtection="1">
      <alignment horizontal="left"/>
      <protection/>
    </xf>
    <xf numFmtId="43" fontId="5" fillId="0" borderId="0" xfId="43" applyFont="1" applyAlignment="1">
      <alignment wrapText="1"/>
    </xf>
    <xf numFmtId="43" fontId="5" fillId="0" borderId="0" xfId="47" applyNumberFormat="1" applyFont="1" applyAlignment="1">
      <alignment wrapText="1"/>
      <protection/>
    </xf>
    <xf numFmtId="216" fontId="5" fillId="0" borderId="10" xfId="0" applyNumberFormat="1" applyFont="1" applyFill="1" applyBorder="1" applyAlignment="1" applyProtection="1">
      <alignment horizontal="left"/>
      <protection/>
    </xf>
    <xf numFmtId="43" fontId="22" fillId="0" borderId="0" xfId="43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0" xfId="49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49" applyFont="1" applyFill="1" applyBorder="1" applyAlignment="1">
      <alignment horizontal="left" vertical="center"/>
      <protection/>
    </xf>
    <xf numFmtId="1" fontId="22" fillId="0" borderId="0" xfId="49" applyNumberFormat="1" applyFont="1" applyFill="1" applyBorder="1" applyAlignment="1">
      <alignment horizontal="right" vertical="center"/>
      <protection/>
    </xf>
    <xf numFmtId="41" fontId="6" fillId="18" borderId="13" xfId="45" applyFont="1" applyFill="1" applyBorder="1" applyAlignment="1">
      <alignment horizontal="center" vertical="center"/>
    </xf>
    <xf numFmtId="41" fontId="6" fillId="18" borderId="12" xfId="45" applyFont="1" applyFill="1" applyBorder="1" applyAlignment="1">
      <alignment horizontal="center" vertical="center"/>
    </xf>
    <xf numFmtId="41" fontId="6" fillId="18" borderId="10" xfId="45" applyFont="1" applyFill="1" applyBorder="1" applyAlignment="1">
      <alignment horizontal="center" vertical="center"/>
    </xf>
    <xf numFmtId="41" fontId="6" fillId="18" borderId="14" xfId="45" applyFont="1" applyFill="1" applyBorder="1" applyAlignment="1">
      <alignment horizontal="center" vertical="center"/>
    </xf>
    <xf numFmtId="41" fontId="6" fillId="18" borderId="15" xfId="45" applyFont="1" applyFill="1" applyBorder="1" applyAlignment="1">
      <alignment horizontal="center" vertical="center"/>
    </xf>
    <xf numFmtId="0" fontId="6" fillId="18" borderId="11" xfId="48" applyFont="1" applyFill="1" applyBorder="1" applyAlignment="1">
      <alignment horizontal="center" vertical="center"/>
      <protection/>
    </xf>
    <xf numFmtId="0" fontId="6" fillId="18" borderId="12" xfId="48" applyFont="1" applyFill="1" applyBorder="1" applyAlignment="1">
      <alignment horizontal="center" vertical="center"/>
      <protection/>
    </xf>
    <xf numFmtId="0" fontId="6" fillId="18" borderId="13" xfId="48" applyFont="1" applyFill="1" applyBorder="1" applyAlignment="1">
      <alignment horizontal="center" vertical="center"/>
      <protection/>
    </xf>
    <xf numFmtId="0" fontId="6" fillId="18" borderId="10" xfId="48" applyFont="1" applyFill="1" applyBorder="1" applyAlignment="1">
      <alignment horizontal="center" vertical="center"/>
      <protection/>
    </xf>
    <xf numFmtId="0" fontId="6" fillId="18" borderId="14" xfId="48" applyFont="1" applyFill="1" applyBorder="1" applyAlignment="1">
      <alignment horizontal="center" vertical="center"/>
      <protection/>
    </xf>
    <xf numFmtId="0" fontId="6" fillId="18" borderId="15" xfId="48" applyFont="1" applyFill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PDCNAT" xfId="44"/>
    <cellStyle name="Comma [0]" xfId="45"/>
    <cellStyle name="Neutrale" xfId="46"/>
    <cellStyle name="Normal_all7_pdc" xfId="47"/>
    <cellStyle name="Normal_Foglio1" xfId="48"/>
    <cellStyle name="Normale_All7_piano dei conti" xfId="49"/>
    <cellStyle name="Normale_PDCNAT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NOTIN99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hiusura2001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i%20di%20Esercizio%20-%20SOCIALE\BILANCIO%20CHIUSURA%20SOCIALE%202014\1%20PROVA%20CHIUSURA%20SOCIALE%202014%20CON%20SERVIZ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%20PROVA%20CHIUSURA%20CE%20ASS6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i%20di%20Esercizio\Bilancio%20di%20chiusura%202013\DOCUMENTI%20FINALI%20BILANCIO%20CHIUSURA%202013\1%20bilancio%20esercizio%202013%20-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 in Euro"/>
      <sheetName val="Schema S.P. in Euro"/>
      <sheetName val="Schema C.E."/>
      <sheetName val="Schema S.P."/>
      <sheetName val="FABB_COPERT"/>
      <sheetName val="FABB_COPERT in Euro"/>
      <sheetName val="RICmin"/>
      <sheetName val="COSTI m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a C.E. per Servizi"/>
      <sheetName val="Schema C.E. rivisto"/>
      <sheetName val="Schema C.E."/>
      <sheetName val="alimentazione"/>
      <sheetName val="quota regionale"/>
      <sheetName val="Quota comuni"/>
      <sheetName val="Borse lavoro"/>
      <sheetName val="costo servizi appaltati"/>
      <sheetName val="acquisto servizi da ass6"/>
      <sheetName val="Centro residenziale mansarda"/>
      <sheetName val="centro diurno ex nave"/>
      <sheetName val="Sacile"/>
      <sheetName val="NUOVO RIPARTO CONVENZIONI 2014"/>
      <sheetName val="Unità educative terrli"/>
      <sheetName val="Fondo etico"/>
      <sheetName val="personale Costi-Ricavi+istit"/>
      <sheetName val="affitti"/>
      <sheetName val="Personale 2014"/>
      <sheetName val="personale 2013"/>
      <sheetName val="riparto regionel"/>
    </sheetNames>
    <sheetDataSet>
      <sheetData sheetId="3">
        <row r="478">
          <cell r="AH478">
            <v>269434.8523286038</v>
          </cell>
        </row>
        <row r="482">
          <cell r="AH482">
            <v>141609.67</v>
          </cell>
        </row>
        <row r="599">
          <cell r="AH599">
            <v>109299.21</v>
          </cell>
        </row>
        <row r="743">
          <cell r="AH743">
            <v>132411.5</v>
          </cell>
        </row>
        <row r="744">
          <cell r="AH744">
            <v>11745</v>
          </cell>
        </row>
        <row r="745">
          <cell r="AH745">
            <v>3950</v>
          </cell>
        </row>
        <row r="759">
          <cell r="AH759">
            <v>74058.9</v>
          </cell>
        </row>
        <row r="829">
          <cell r="AH829">
            <v>12421852.0097286</v>
          </cell>
        </row>
        <row r="830">
          <cell r="AH830">
            <v>12469433.429999998</v>
          </cell>
        </row>
        <row r="831">
          <cell r="AH831">
            <v>47581.4202713985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Schema C.E."/>
      <sheetName val="contributi 2014"/>
      <sheetName val="sovraziendali 2014"/>
      <sheetName val="convenzionata"/>
      <sheetName val="servizi"/>
      <sheetName val="farmaceutica"/>
      <sheetName val="mobilità regionale"/>
      <sheetName val="mobilità extrareg"/>
      <sheetName val="privati"/>
      <sheetName val="Personale comandato"/>
      <sheetName val="personale"/>
      <sheetName val="riepilogo personale"/>
    </sheetNames>
    <sheetDataSet>
      <sheetData sheetId="1">
        <row r="7">
          <cell r="AM7">
            <v>15017823.6</v>
          </cell>
        </row>
        <row r="8">
          <cell r="AM8">
            <v>487328.4</v>
          </cell>
        </row>
        <row r="10">
          <cell r="AM10">
            <v>51880.43</v>
          </cell>
        </row>
        <row r="11">
          <cell r="AM11">
            <v>1287.91</v>
          </cell>
        </row>
        <row r="12">
          <cell r="AM12">
            <v>2211856.67</v>
          </cell>
        </row>
        <row r="13">
          <cell r="AM13">
            <v>51803.08</v>
          </cell>
        </row>
        <row r="14">
          <cell r="AM14">
            <v>1796.7</v>
          </cell>
        </row>
        <row r="16">
          <cell r="AM16">
            <v>19375.61</v>
          </cell>
        </row>
        <row r="19">
          <cell r="AM19">
            <v>301508.83</v>
          </cell>
        </row>
        <row r="20">
          <cell r="AM20">
            <v>210701.67</v>
          </cell>
        </row>
        <row r="21">
          <cell r="AM21">
            <v>41465.14</v>
          </cell>
        </row>
        <row r="22">
          <cell r="AM22">
            <v>252963.99</v>
          </cell>
        </row>
        <row r="23">
          <cell r="AM23">
            <v>218914.91</v>
          </cell>
        </row>
        <row r="24">
          <cell r="AM24">
            <v>72772.76</v>
          </cell>
        </row>
        <row r="25">
          <cell r="AM25">
            <v>768.6</v>
          </cell>
        </row>
        <row r="27">
          <cell r="AM27">
            <v>7423.8</v>
          </cell>
        </row>
        <row r="28">
          <cell r="AM28">
            <v>61159.68</v>
          </cell>
        </row>
        <row r="29">
          <cell r="AM29">
            <v>13790.48</v>
          </cell>
        </row>
        <row r="33">
          <cell r="AM33">
            <v>85451.88</v>
          </cell>
        </row>
        <row r="34">
          <cell r="AM34">
            <v>560336.69</v>
          </cell>
        </row>
        <row r="35">
          <cell r="AM35">
            <v>266050.3</v>
          </cell>
        </row>
        <row r="36">
          <cell r="AM36">
            <v>619299.13</v>
          </cell>
        </row>
        <row r="37">
          <cell r="AM37">
            <v>232930.43</v>
          </cell>
        </row>
        <row r="39">
          <cell r="AM39">
            <v>72666.47</v>
          </cell>
        </row>
        <row r="40">
          <cell r="AM40">
            <v>143765.49</v>
          </cell>
        </row>
        <row r="41">
          <cell r="AM41">
            <v>610</v>
          </cell>
        </row>
        <row r="42">
          <cell r="AM42">
            <v>222941.09</v>
          </cell>
        </row>
        <row r="46">
          <cell r="AM46">
            <v>211766.2</v>
          </cell>
        </row>
        <row r="47">
          <cell r="AM47">
            <v>1040168.02</v>
          </cell>
        </row>
        <row r="48">
          <cell r="AM48">
            <v>1003848.6</v>
          </cell>
        </row>
        <row r="49">
          <cell r="AM49">
            <v>1713890.74</v>
          </cell>
        </row>
        <row r="52">
          <cell r="AM52">
            <v>75143.48</v>
          </cell>
        </row>
        <row r="55">
          <cell r="AM55">
            <v>212010.52</v>
          </cell>
        </row>
        <row r="57">
          <cell r="AM57">
            <v>5531.67</v>
          </cell>
        </row>
        <row r="58">
          <cell r="AM58">
            <v>37186.33</v>
          </cell>
        </row>
        <row r="59">
          <cell r="AM59">
            <v>28588.12</v>
          </cell>
        </row>
        <row r="63">
          <cell r="AM63">
            <v>223673.43</v>
          </cell>
        </row>
        <row r="64">
          <cell r="AM64">
            <v>1896.12</v>
          </cell>
        </row>
        <row r="67">
          <cell r="AM67">
            <v>430.59</v>
          </cell>
        </row>
        <row r="68">
          <cell r="AM68">
            <v>3404213.58</v>
          </cell>
        </row>
        <row r="70">
          <cell r="AM70">
            <v>891711.81</v>
          </cell>
        </row>
        <row r="72">
          <cell r="AM72">
            <v>1997707.44</v>
          </cell>
        </row>
        <row r="76">
          <cell r="AM76">
            <v>13786654.16</v>
          </cell>
        </row>
        <row r="77">
          <cell r="AM77">
            <v>840035.55</v>
          </cell>
        </row>
        <row r="78">
          <cell r="AM78">
            <v>2056902.78</v>
          </cell>
        </row>
        <row r="79">
          <cell r="AM79">
            <v>1022812.98</v>
          </cell>
        </row>
        <row r="80">
          <cell r="AM80">
            <v>1013828.32</v>
          </cell>
        </row>
        <row r="81">
          <cell r="AM81">
            <v>925856.74</v>
          </cell>
        </row>
        <row r="82">
          <cell r="AM82">
            <v>7586.4</v>
          </cell>
        </row>
        <row r="83">
          <cell r="AM83">
            <v>2049046.24</v>
          </cell>
        </row>
        <row r="84">
          <cell r="AM84">
            <v>78779.77</v>
          </cell>
        </row>
        <row r="85">
          <cell r="AM85">
            <v>67724.8</v>
          </cell>
        </row>
        <row r="86">
          <cell r="AM86">
            <v>796.64</v>
          </cell>
        </row>
        <row r="87">
          <cell r="AM87">
            <v>184042.07</v>
          </cell>
        </row>
        <row r="88">
          <cell r="AM88">
            <v>1124464.96</v>
          </cell>
        </row>
        <row r="89">
          <cell r="AM89">
            <v>0</v>
          </cell>
        </row>
        <row r="91">
          <cell r="AM91">
            <v>1760523.89</v>
          </cell>
        </row>
        <row r="92">
          <cell r="AM92">
            <v>293748</v>
          </cell>
        </row>
        <row r="94">
          <cell r="AM94">
            <v>179739.98</v>
          </cell>
        </row>
        <row r="95">
          <cell r="AM95">
            <v>12343.39</v>
          </cell>
        </row>
        <row r="97">
          <cell r="AM97">
            <v>87928.14</v>
          </cell>
        </row>
        <row r="99">
          <cell r="AM99">
            <v>47262.79</v>
          </cell>
        </row>
        <row r="100">
          <cell r="AM100">
            <v>8994.2</v>
          </cell>
        </row>
        <row r="101">
          <cell r="AM101">
            <v>617.66</v>
          </cell>
        </row>
        <row r="103">
          <cell r="AM103">
            <v>45289.8</v>
          </cell>
        </row>
        <row r="104">
          <cell r="AM104">
            <v>4161.49</v>
          </cell>
        </row>
        <row r="105">
          <cell r="AM105">
            <v>287.19</v>
          </cell>
        </row>
        <row r="107">
          <cell r="AM107">
            <v>3625501.22</v>
          </cell>
        </row>
        <row r="108">
          <cell r="AM108">
            <v>110533.43</v>
          </cell>
        </row>
        <row r="109">
          <cell r="AM109">
            <v>483545.47</v>
          </cell>
        </row>
        <row r="110">
          <cell r="AM110">
            <v>110533.43</v>
          </cell>
        </row>
        <row r="111">
          <cell r="AM111">
            <v>439925.97</v>
          </cell>
        </row>
        <row r="112">
          <cell r="AM112">
            <v>108331.08</v>
          </cell>
        </row>
        <row r="114">
          <cell r="AM114">
            <v>457655.59</v>
          </cell>
        </row>
        <row r="116">
          <cell r="AM116">
            <v>3000</v>
          </cell>
        </row>
        <row r="117">
          <cell r="AM117">
            <v>2.02</v>
          </cell>
        </row>
        <row r="118">
          <cell r="AM118">
            <v>1329.53</v>
          </cell>
        </row>
        <row r="119">
          <cell r="AM119">
            <v>208801.87</v>
          </cell>
        </row>
        <row r="122">
          <cell r="AM122">
            <v>45557255.34</v>
          </cell>
        </row>
        <row r="123">
          <cell r="AM123">
            <v>4548069.57</v>
          </cell>
        </row>
        <row r="124">
          <cell r="AM124">
            <v>7025571.35</v>
          </cell>
        </row>
        <row r="130">
          <cell r="AM130">
            <v>95652.29</v>
          </cell>
        </row>
        <row r="131">
          <cell r="AM131">
            <v>513803.61</v>
          </cell>
        </row>
        <row r="132">
          <cell r="AM132">
            <v>854592.42</v>
          </cell>
        </row>
        <row r="136">
          <cell r="AM136">
            <v>1042923.68</v>
          </cell>
        </row>
        <row r="137">
          <cell r="AM137">
            <v>187766.21</v>
          </cell>
        </row>
        <row r="138">
          <cell r="AM138">
            <v>49780.03</v>
          </cell>
        </row>
        <row r="139">
          <cell r="AM139">
            <v>19956</v>
          </cell>
        </row>
        <row r="141">
          <cell r="AM141">
            <v>162617.57</v>
          </cell>
        </row>
        <row r="143">
          <cell r="AM143">
            <v>25181.91</v>
          </cell>
        </row>
        <row r="145">
          <cell r="AM145">
            <v>705361.08</v>
          </cell>
        </row>
        <row r="146">
          <cell r="AM146">
            <v>88697.92</v>
          </cell>
        </row>
        <row r="147">
          <cell r="AM147">
            <v>22122.15</v>
          </cell>
        </row>
        <row r="150">
          <cell r="AM150">
            <v>111872.49</v>
          </cell>
        </row>
        <row r="151">
          <cell r="AM151">
            <v>43.5</v>
          </cell>
        </row>
        <row r="152">
          <cell r="AM152">
            <v>19273.75</v>
          </cell>
        </row>
        <row r="153">
          <cell r="AM153">
            <v>43214.56</v>
          </cell>
        </row>
        <row r="155">
          <cell r="AM155">
            <v>84004.42</v>
          </cell>
        </row>
        <row r="156">
          <cell r="AM156">
            <v>53783.51</v>
          </cell>
        </row>
        <row r="162">
          <cell r="AM162">
            <v>1680528.45</v>
          </cell>
        </row>
        <row r="164">
          <cell r="AM164">
            <v>2463652.2</v>
          </cell>
        </row>
        <row r="165">
          <cell r="AM165">
            <v>1890146.92</v>
          </cell>
        </row>
        <row r="166">
          <cell r="AM166">
            <v>453348.07</v>
          </cell>
        </row>
        <row r="167">
          <cell r="AM167">
            <v>2654677.66</v>
          </cell>
        </row>
        <row r="168">
          <cell r="AM168">
            <v>12000843.34</v>
          </cell>
        </row>
        <row r="169">
          <cell r="AM169">
            <v>28965.34</v>
          </cell>
        </row>
        <row r="170">
          <cell r="AM170">
            <v>316000</v>
          </cell>
        </row>
        <row r="171">
          <cell r="AM171">
            <v>4813.12</v>
          </cell>
        </row>
        <row r="173">
          <cell r="AM173">
            <v>1787037.84</v>
          </cell>
        </row>
        <row r="174">
          <cell r="AM174">
            <v>1329681.12</v>
          </cell>
        </row>
        <row r="175">
          <cell r="AM175">
            <v>5706900.61</v>
          </cell>
        </row>
        <row r="176">
          <cell r="AM176">
            <v>1030543.66</v>
          </cell>
        </row>
        <row r="180">
          <cell r="AM180">
            <v>123037521</v>
          </cell>
        </row>
        <row r="181">
          <cell r="AM181">
            <v>18472.8</v>
          </cell>
        </row>
        <row r="183">
          <cell r="AM183">
            <v>47386853</v>
          </cell>
        </row>
        <row r="184">
          <cell r="AM184">
            <v>200836.07</v>
          </cell>
        </row>
        <row r="185">
          <cell r="AM185">
            <v>3258642.41</v>
          </cell>
        </row>
        <row r="187">
          <cell r="AM187">
            <v>1517989.2</v>
          </cell>
        </row>
        <row r="189">
          <cell r="AM189">
            <v>140508.87</v>
          </cell>
        </row>
        <row r="190">
          <cell r="AM190">
            <v>49839.59000000001</v>
          </cell>
        </row>
        <row r="194">
          <cell r="AM194">
            <v>16746986</v>
          </cell>
        </row>
        <row r="195">
          <cell r="AM195">
            <v>457.3</v>
          </cell>
        </row>
        <row r="196">
          <cell r="AM196">
            <v>9637924.55</v>
          </cell>
        </row>
        <row r="198">
          <cell r="AM198">
            <v>4708315</v>
          </cell>
        </row>
        <row r="199">
          <cell r="AM199">
            <v>25409.2</v>
          </cell>
        </row>
        <row r="200">
          <cell r="AM200">
            <v>3372849.94</v>
          </cell>
        </row>
        <row r="201">
          <cell r="AM201">
            <v>111788</v>
          </cell>
        </row>
        <row r="202">
          <cell r="AM202">
            <v>260607</v>
          </cell>
        </row>
        <row r="203">
          <cell r="AM203">
            <v>1372235</v>
          </cell>
        </row>
        <row r="205">
          <cell r="AM205">
            <v>850364</v>
          </cell>
        </row>
        <row r="207">
          <cell r="AM207">
            <v>226395</v>
          </cell>
        </row>
        <row r="208">
          <cell r="AM208">
            <v>397.42</v>
          </cell>
        </row>
        <row r="210">
          <cell r="AM210">
            <v>152</v>
          </cell>
        </row>
        <row r="215">
          <cell r="AM215">
            <v>13731497</v>
          </cell>
        </row>
        <row r="219">
          <cell r="AM219">
            <v>3783603.52</v>
          </cell>
        </row>
        <row r="221">
          <cell r="AM221">
            <v>2330189.59</v>
          </cell>
        </row>
        <row r="222">
          <cell r="AM222">
            <v>54158.7</v>
          </cell>
        </row>
        <row r="223">
          <cell r="AM223">
            <v>171182</v>
          </cell>
        </row>
        <row r="230">
          <cell r="AM230">
            <v>972201.27</v>
          </cell>
        </row>
        <row r="231">
          <cell r="AM231">
            <v>17646.75</v>
          </cell>
        </row>
        <row r="232">
          <cell r="AM232">
            <v>618874.53</v>
          </cell>
        </row>
        <row r="233">
          <cell r="AM233">
            <v>599519.03</v>
          </cell>
        </row>
        <row r="234">
          <cell r="AM234">
            <v>236665.56</v>
          </cell>
        </row>
        <row r="235">
          <cell r="AM235">
            <v>1106074.08</v>
          </cell>
        </row>
        <row r="237">
          <cell r="AM237">
            <v>628333</v>
          </cell>
        </row>
        <row r="242">
          <cell r="AM242">
            <v>762624.78</v>
          </cell>
        </row>
        <row r="243">
          <cell r="AM243">
            <v>326410.16</v>
          </cell>
        </row>
        <row r="244">
          <cell r="AM244">
            <v>91985.77</v>
          </cell>
        </row>
        <row r="245">
          <cell r="AM245">
            <v>7320</v>
          </cell>
        </row>
        <row r="246">
          <cell r="AM246">
            <v>48028.37</v>
          </cell>
        </row>
        <row r="249">
          <cell r="AM249">
            <v>173942.57</v>
          </cell>
        </row>
        <row r="250">
          <cell r="AM250">
            <v>30203.74</v>
          </cell>
        </row>
        <row r="255">
          <cell r="AM255">
            <v>5526431.42</v>
          </cell>
        </row>
        <row r="256">
          <cell r="AM256">
            <v>2122414.23</v>
          </cell>
        </row>
        <row r="259">
          <cell r="AM259">
            <v>1573652.7</v>
          </cell>
        </row>
        <row r="260">
          <cell r="AM260">
            <v>213343.41</v>
          </cell>
        </row>
        <row r="261">
          <cell r="AM261">
            <v>1715426.5</v>
          </cell>
        </row>
        <row r="263">
          <cell r="AM263">
            <v>62970.14</v>
          </cell>
        </row>
        <row r="264">
          <cell r="AM264">
            <v>5445.66</v>
          </cell>
        </row>
        <row r="265">
          <cell r="AM265">
            <v>443767.15</v>
          </cell>
        </row>
        <row r="267">
          <cell r="AM267">
            <v>0</v>
          </cell>
        </row>
        <row r="268">
          <cell r="AM268">
            <v>0</v>
          </cell>
        </row>
        <row r="269">
          <cell r="AM269">
            <v>116759.78</v>
          </cell>
        </row>
        <row r="271">
          <cell r="AM271">
            <v>27006.47</v>
          </cell>
        </row>
        <row r="272">
          <cell r="AM272">
            <v>572.12</v>
          </cell>
        </row>
        <row r="273">
          <cell r="AM273">
            <v>37469.83</v>
          </cell>
        </row>
        <row r="275">
          <cell r="AM275">
            <v>61753.21</v>
          </cell>
        </row>
        <row r="276">
          <cell r="AM276">
            <v>6810.52</v>
          </cell>
        </row>
        <row r="277">
          <cell r="AM277">
            <v>25957.24</v>
          </cell>
        </row>
        <row r="279">
          <cell r="AM279">
            <v>14940.56</v>
          </cell>
        </row>
        <row r="280">
          <cell r="AM280">
            <v>0</v>
          </cell>
        </row>
        <row r="281">
          <cell r="AM281">
            <v>53288.61</v>
          </cell>
        </row>
        <row r="284">
          <cell r="AM284">
            <v>650601.76</v>
          </cell>
        </row>
        <row r="285">
          <cell r="AM285">
            <v>3926893.02</v>
          </cell>
        </row>
        <row r="299">
          <cell r="AM299">
            <v>87939.67</v>
          </cell>
        </row>
        <row r="300">
          <cell r="AM300">
            <v>48999.86</v>
          </cell>
        </row>
        <row r="302">
          <cell r="AM302">
            <v>9668.03</v>
          </cell>
        </row>
        <row r="304">
          <cell r="AM304">
            <v>3081.98</v>
          </cell>
        </row>
        <row r="306">
          <cell r="AM306">
            <v>40169.29</v>
          </cell>
        </row>
        <row r="310">
          <cell r="AM310">
            <v>87251.32</v>
          </cell>
        </row>
        <row r="313">
          <cell r="AM313">
            <v>36499.84</v>
          </cell>
        </row>
        <row r="314">
          <cell r="AM314">
            <v>275082.71</v>
          </cell>
        </row>
        <row r="317">
          <cell r="AM317">
            <v>282587.84</v>
          </cell>
        </row>
        <row r="319">
          <cell r="AM319">
            <v>0</v>
          </cell>
        </row>
        <row r="320">
          <cell r="AM320">
            <v>88778.96</v>
          </cell>
        </row>
        <row r="323">
          <cell r="AM323">
            <v>16018.1</v>
          </cell>
        </row>
        <row r="325">
          <cell r="AM325">
            <v>1555.36</v>
          </cell>
        </row>
        <row r="326">
          <cell r="AM326">
            <v>5098.99</v>
          </cell>
        </row>
        <row r="329">
          <cell r="AM329">
            <v>12316.86</v>
          </cell>
        </row>
        <row r="331">
          <cell r="AM331">
            <v>33242.87</v>
          </cell>
        </row>
        <row r="336">
          <cell r="AM336">
            <v>169980.05</v>
          </cell>
        </row>
        <row r="337">
          <cell r="AM337">
            <v>2686861.21</v>
          </cell>
        </row>
        <row r="339">
          <cell r="AM339">
            <v>55325.19</v>
          </cell>
        </row>
        <row r="340">
          <cell r="AM340">
            <v>445790.83</v>
          </cell>
        </row>
        <row r="342">
          <cell r="AM342">
            <v>1962.32</v>
          </cell>
        </row>
        <row r="343">
          <cell r="AM343">
            <v>2294.64</v>
          </cell>
        </row>
        <row r="345">
          <cell r="AM345">
            <v>0</v>
          </cell>
        </row>
        <row r="346">
          <cell r="AM346">
            <v>51</v>
          </cell>
        </row>
        <row r="349">
          <cell r="AM349">
            <v>792.4</v>
          </cell>
        </row>
        <row r="351">
          <cell r="AM351">
            <v>0</v>
          </cell>
        </row>
        <row r="352">
          <cell r="AM352">
            <v>5184.32</v>
          </cell>
        </row>
        <row r="355">
          <cell r="AM355">
            <v>2676.9</v>
          </cell>
        </row>
        <row r="357">
          <cell r="AM357">
            <v>78405.95</v>
          </cell>
        </row>
        <row r="358">
          <cell r="AM358">
            <v>876275.76</v>
          </cell>
        </row>
        <row r="368">
          <cell r="AM368">
            <v>156310.56</v>
          </cell>
        </row>
        <row r="370">
          <cell r="AM370">
            <v>35004.95</v>
          </cell>
        </row>
        <row r="371">
          <cell r="AM371">
            <v>19486.99</v>
          </cell>
        </row>
        <row r="372">
          <cell r="AM372">
            <v>218266.39</v>
          </cell>
        </row>
        <row r="374">
          <cell r="AM374">
            <v>752181.31</v>
          </cell>
        </row>
        <row r="375">
          <cell r="AM375">
            <v>390383.63</v>
          </cell>
        </row>
        <row r="376">
          <cell r="AM376">
            <v>1414557.16</v>
          </cell>
        </row>
        <row r="382">
          <cell r="AM382">
            <v>190527.87</v>
          </cell>
        </row>
        <row r="383">
          <cell r="AM383">
            <v>97549.2</v>
          </cell>
        </row>
        <row r="384">
          <cell r="AM384">
            <v>463632.13</v>
          </cell>
        </row>
        <row r="386">
          <cell r="AM386">
            <v>78169.05</v>
          </cell>
        </row>
        <row r="387">
          <cell r="AM387">
            <v>9037.1</v>
          </cell>
        </row>
        <row r="388">
          <cell r="AM388">
            <v>179115.35</v>
          </cell>
        </row>
        <row r="393">
          <cell r="AM393">
            <v>218526.76</v>
          </cell>
        </row>
        <row r="394">
          <cell r="AM394">
            <v>208075.64</v>
          </cell>
        </row>
        <row r="395">
          <cell r="AM395">
            <v>1829.38</v>
          </cell>
        </row>
        <row r="397">
          <cell r="AM397">
            <v>2189.35</v>
          </cell>
        </row>
        <row r="398">
          <cell r="AM398">
            <v>5612.13</v>
          </cell>
        </row>
        <row r="400">
          <cell r="AM400">
            <v>131527.92</v>
          </cell>
        </row>
        <row r="403">
          <cell r="AM403">
            <v>28017.36</v>
          </cell>
        </row>
        <row r="404">
          <cell r="AM404">
            <v>35512.43</v>
          </cell>
        </row>
        <row r="422">
          <cell r="AM422">
            <v>298014.54</v>
          </cell>
        </row>
        <row r="423">
          <cell r="AM423">
            <v>16784.62</v>
          </cell>
        </row>
        <row r="426">
          <cell r="AM426">
            <v>1020</v>
          </cell>
        </row>
        <row r="427">
          <cell r="AM427">
            <v>102990.38</v>
          </cell>
        </row>
        <row r="428">
          <cell r="AM428">
            <v>40760.27</v>
          </cell>
        </row>
        <row r="432">
          <cell r="AM432">
            <v>783.29</v>
          </cell>
        </row>
        <row r="433">
          <cell r="AM433">
            <v>29467.62</v>
          </cell>
        </row>
        <row r="436">
          <cell r="AM436">
            <v>181369.37</v>
          </cell>
        </row>
        <row r="437">
          <cell r="AM437">
            <v>1622.59</v>
          </cell>
        </row>
        <row r="438">
          <cell r="AM438">
            <v>21636.35</v>
          </cell>
        </row>
        <row r="450">
          <cell r="AM450">
            <v>161594.48</v>
          </cell>
        </row>
        <row r="451">
          <cell r="AM451">
            <v>1945.44</v>
          </cell>
        </row>
        <row r="452">
          <cell r="AM452">
            <v>13693.59</v>
          </cell>
        </row>
        <row r="455">
          <cell r="AM455">
            <v>86251.68</v>
          </cell>
        </row>
        <row r="461">
          <cell r="AM461">
            <v>1000.4</v>
          </cell>
        </row>
        <row r="463">
          <cell r="AM463">
            <v>36834.36</v>
          </cell>
        </row>
        <row r="464">
          <cell r="AM464">
            <v>81236.82</v>
          </cell>
        </row>
        <row r="465">
          <cell r="AM465">
            <v>5298.01</v>
          </cell>
        </row>
        <row r="466">
          <cell r="AM466">
            <v>61889.91</v>
          </cell>
        </row>
        <row r="469">
          <cell r="AM469">
            <v>291283.29</v>
          </cell>
        </row>
        <row r="470">
          <cell r="AM470">
            <v>37966.26</v>
          </cell>
        </row>
        <row r="471">
          <cell r="AM471">
            <v>691.33</v>
          </cell>
        </row>
        <row r="472">
          <cell r="AM472">
            <v>1012.98</v>
          </cell>
        </row>
        <row r="473">
          <cell r="AM473">
            <v>0</v>
          </cell>
        </row>
        <row r="474">
          <cell r="AM474">
            <v>36519.83</v>
          </cell>
        </row>
        <row r="477">
          <cell r="AM477">
            <v>1099541.56</v>
          </cell>
        </row>
        <row r="478">
          <cell r="AM478">
            <v>98416.5</v>
          </cell>
        </row>
        <row r="479">
          <cell r="AM479">
            <v>111760.97</v>
          </cell>
        </row>
        <row r="480">
          <cell r="AM480">
            <v>399965.39</v>
          </cell>
        </row>
        <row r="481">
          <cell r="AM481">
            <v>720</v>
          </cell>
        </row>
        <row r="482">
          <cell r="AM482">
            <v>4890.2</v>
          </cell>
        </row>
        <row r="484">
          <cell r="AM484">
            <v>1341.25</v>
          </cell>
        </row>
        <row r="489">
          <cell r="AM489">
            <v>7709.5</v>
          </cell>
        </row>
        <row r="494">
          <cell r="AM494">
            <v>33842.13</v>
          </cell>
        </row>
        <row r="495">
          <cell r="AM495">
            <v>1678351.94</v>
          </cell>
        </row>
        <row r="496">
          <cell r="AM496">
            <v>9581.75</v>
          </cell>
        </row>
        <row r="497">
          <cell r="AM497">
            <v>223601.64</v>
          </cell>
        </row>
        <row r="498">
          <cell r="AM498">
            <v>80835.03</v>
          </cell>
        </row>
        <row r="499">
          <cell r="AM499">
            <v>128859.5</v>
          </cell>
        </row>
        <row r="500">
          <cell r="AM500">
            <v>529082.76</v>
          </cell>
        </row>
        <row r="504">
          <cell r="AM504">
            <v>308709.38</v>
          </cell>
        </row>
        <row r="517">
          <cell r="AM517">
            <v>0</v>
          </cell>
        </row>
        <row r="519">
          <cell r="AM519">
            <v>60000</v>
          </cell>
        </row>
        <row r="520">
          <cell r="AM520">
            <v>286276</v>
          </cell>
        </row>
        <row r="522">
          <cell r="AM522">
            <v>121929.87</v>
          </cell>
        </row>
        <row r="523">
          <cell r="AM523">
            <v>233592.31</v>
          </cell>
        </row>
        <row r="530">
          <cell r="AM530">
            <v>1662.49</v>
          </cell>
        </row>
        <row r="533">
          <cell r="AM533">
            <v>14.11</v>
          </cell>
        </row>
        <row r="534">
          <cell r="AM534">
            <v>10056.2</v>
          </cell>
        </row>
        <row r="538">
          <cell r="AM538">
            <v>11782.49</v>
          </cell>
        </row>
        <row r="541">
          <cell r="AM541">
            <v>16998.04</v>
          </cell>
        </row>
        <row r="542">
          <cell r="AM542">
            <v>138.92</v>
          </cell>
        </row>
        <row r="543">
          <cell r="AM543">
            <v>416.75</v>
          </cell>
        </row>
        <row r="544">
          <cell r="AM544">
            <v>961954.34</v>
          </cell>
        </row>
        <row r="545">
          <cell r="AM545">
            <v>3943.89</v>
          </cell>
        </row>
        <row r="546">
          <cell r="AM546">
            <v>951.28</v>
          </cell>
        </row>
        <row r="547">
          <cell r="AM547">
            <v>77986.09</v>
          </cell>
        </row>
        <row r="548">
          <cell r="AM548">
            <v>316.04</v>
          </cell>
        </row>
        <row r="549">
          <cell r="AM549">
            <v>67.42</v>
          </cell>
        </row>
        <row r="551">
          <cell r="AM551">
            <v>254952.71</v>
          </cell>
        </row>
        <row r="558">
          <cell r="AM558">
            <v>0.69</v>
          </cell>
        </row>
        <row r="561">
          <cell r="AM561">
            <v>865.83</v>
          </cell>
        </row>
        <row r="564">
          <cell r="AM564">
            <v>23140.48</v>
          </cell>
        </row>
        <row r="569">
          <cell r="AM569">
            <v>200000</v>
          </cell>
        </row>
        <row r="572">
          <cell r="AM572">
            <v>2732630.16</v>
          </cell>
        </row>
        <row r="573">
          <cell r="AM573">
            <v>278046.42</v>
          </cell>
        </row>
        <row r="574">
          <cell r="AM574">
            <v>22858.97</v>
          </cell>
        </row>
        <row r="576">
          <cell r="AM576">
            <v>6590.76</v>
          </cell>
        </row>
        <row r="577">
          <cell r="AM577">
            <v>13386.89</v>
          </cell>
        </row>
        <row r="578">
          <cell r="AM578">
            <v>34882.79</v>
          </cell>
        </row>
        <row r="579">
          <cell r="AM579">
            <v>119986.88</v>
          </cell>
        </row>
        <row r="581">
          <cell r="AM581">
            <v>24578.49</v>
          </cell>
        </row>
        <row r="583">
          <cell r="AM583">
            <v>4131.27</v>
          </cell>
        </row>
        <row r="587">
          <cell r="AM587">
            <v>73679.58</v>
          </cell>
        </row>
        <row r="595">
          <cell r="AM595">
            <v>397282136</v>
          </cell>
        </row>
        <row r="601">
          <cell r="AM601">
            <v>12000843.34</v>
          </cell>
        </row>
        <row r="602">
          <cell r="AM602">
            <v>7244278.96</v>
          </cell>
        </row>
        <row r="603">
          <cell r="AM603">
            <v>282339.79</v>
          </cell>
        </row>
        <row r="605">
          <cell r="AM605">
            <v>-119469</v>
          </cell>
        </row>
        <row r="606">
          <cell r="AM606">
            <v>628333</v>
          </cell>
        </row>
        <row r="607">
          <cell r="AM607">
            <v>365309.91</v>
          </cell>
        </row>
        <row r="617">
          <cell r="AM617">
            <v>1167699.01</v>
          </cell>
        </row>
        <row r="618">
          <cell r="AM618">
            <v>3510992.84</v>
          </cell>
        </row>
        <row r="619">
          <cell r="AM619">
            <v>122590.32</v>
          </cell>
        </row>
        <row r="620">
          <cell r="AM620">
            <v>44384.49</v>
          </cell>
        </row>
        <row r="621">
          <cell r="AM621">
            <v>8515.6</v>
          </cell>
        </row>
        <row r="626">
          <cell r="AM626">
            <v>3264</v>
          </cell>
        </row>
        <row r="627">
          <cell r="AM627">
            <v>0</v>
          </cell>
        </row>
        <row r="628">
          <cell r="AM628">
            <v>20510</v>
          </cell>
        </row>
        <row r="629">
          <cell r="AM629">
            <v>1627.68</v>
          </cell>
        </row>
        <row r="632">
          <cell r="AM632">
            <v>2729906.64</v>
          </cell>
        </row>
        <row r="633">
          <cell r="AM633">
            <v>33975.11</v>
          </cell>
        </row>
        <row r="635">
          <cell r="AM635">
            <v>0</v>
          </cell>
        </row>
        <row r="639">
          <cell r="AM639">
            <v>55891</v>
          </cell>
        </row>
        <row r="640">
          <cell r="AM640">
            <v>0</v>
          </cell>
        </row>
        <row r="645">
          <cell r="AM645">
            <v>1750</v>
          </cell>
        </row>
        <row r="646">
          <cell r="AM646">
            <v>56401</v>
          </cell>
        </row>
        <row r="647">
          <cell r="AM647">
            <v>390463</v>
          </cell>
        </row>
        <row r="653">
          <cell r="AM653">
            <v>57.92</v>
          </cell>
        </row>
        <row r="657">
          <cell r="AM657">
            <v>8468811</v>
          </cell>
        </row>
        <row r="658">
          <cell r="AM658">
            <v>3302449.06</v>
          </cell>
        </row>
        <row r="664">
          <cell r="AM664">
            <v>5712</v>
          </cell>
        </row>
        <row r="669">
          <cell r="AM669">
            <v>15230.91</v>
          </cell>
        </row>
        <row r="672">
          <cell r="AM672">
            <v>887.99</v>
          </cell>
        </row>
        <row r="674">
          <cell r="AM674">
            <v>1268047.86</v>
          </cell>
        </row>
        <row r="676">
          <cell r="AM676">
            <v>2903.7</v>
          </cell>
        </row>
        <row r="681">
          <cell r="AM681">
            <v>2710.79</v>
          </cell>
        </row>
        <row r="683">
          <cell r="AM683">
            <v>202221.65</v>
          </cell>
        </row>
        <row r="685">
          <cell r="AM685">
            <v>364121.94</v>
          </cell>
        </row>
        <row r="686">
          <cell r="AM686">
            <v>54522.02</v>
          </cell>
        </row>
        <row r="687">
          <cell r="AM687">
            <v>212223.46</v>
          </cell>
        </row>
        <row r="688">
          <cell r="AM688">
            <v>3640</v>
          </cell>
        </row>
        <row r="689">
          <cell r="AM689">
            <v>1520.9</v>
          </cell>
        </row>
        <row r="693">
          <cell r="AM693">
            <v>281448.33</v>
          </cell>
        </row>
        <row r="695">
          <cell r="AM695">
            <v>60729.06</v>
          </cell>
        </row>
        <row r="696">
          <cell r="AM696">
            <v>37830.34</v>
          </cell>
        </row>
        <row r="697">
          <cell r="AM697">
            <v>19142.01</v>
          </cell>
        </row>
        <row r="702">
          <cell r="AM702">
            <v>1180980.44</v>
          </cell>
        </row>
        <row r="704">
          <cell r="AM704">
            <v>1160</v>
          </cell>
        </row>
        <row r="705">
          <cell r="AM705">
            <v>845.76</v>
          </cell>
        </row>
        <row r="706">
          <cell r="AM706">
            <v>381917.83</v>
          </cell>
        </row>
        <row r="707">
          <cell r="AM707">
            <v>5995</v>
          </cell>
        </row>
        <row r="714">
          <cell r="AM714">
            <v>259.8</v>
          </cell>
        </row>
        <row r="718">
          <cell r="AM718">
            <v>77729.08</v>
          </cell>
        </row>
        <row r="719">
          <cell r="AM719">
            <v>148106.5</v>
          </cell>
        </row>
        <row r="720">
          <cell r="AM720">
            <v>0</v>
          </cell>
        </row>
        <row r="724">
          <cell r="AM724">
            <v>9066</v>
          </cell>
        </row>
        <row r="725">
          <cell r="AM725">
            <v>192.54</v>
          </cell>
        </row>
        <row r="726">
          <cell r="AM726">
            <v>12805.84</v>
          </cell>
        </row>
        <row r="728">
          <cell r="AM728">
            <v>1158.87</v>
          </cell>
        </row>
        <row r="729">
          <cell r="AM729">
            <v>7303.8</v>
          </cell>
        </row>
        <row r="730">
          <cell r="AM730">
            <v>1859.28</v>
          </cell>
        </row>
        <row r="731">
          <cell r="AM731">
            <v>3670.96</v>
          </cell>
        </row>
        <row r="732">
          <cell r="AM732">
            <v>179129.88</v>
          </cell>
        </row>
        <row r="733">
          <cell r="AM733">
            <v>30904.72</v>
          </cell>
        </row>
        <row r="736">
          <cell r="AM736">
            <v>51531.22</v>
          </cell>
        </row>
        <row r="739">
          <cell r="AM739">
            <v>2265411.94</v>
          </cell>
        </row>
        <row r="743">
          <cell r="AM743">
            <v>14308.56</v>
          </cell>
        </row>
        <row r="745">
          <cell r="AM745">
            <v>80964</v>
          </cell>
        </row>
        <row r="747">
          <cell r="AM747">
            <v>2100</v>
          </cell>
        </row>
        <row r="748">
          <cell r="AM748">
            <v>619223.73</v>
          </cell>
        </row>
        <row r="752">
          <cell r="AM752">
            <v>11669.5</v>
          </cell>
        </row>
        <row r="754">
          <cell r="AM754">
            <v>34047.05</v>
          </cell>
        </row>
        <row r="755">
          <cell r="AM755">
            <v>4732.18</v>
          </cell>
        </row>
        <row r="756">
          <cell r="AM756">
            <v>4824.38</v>
          </cell>
        </row>
        <row r="757">
          <cell r="AM757">
            <v>4981.16</v>
          </cell>
        </row>
        <row r="758">
          <cell r="AM758">
            <v>62674.53</v>
          </cell>
        </row>
        <row r="759">
          <cell r="AM759">
            <v>1635509.26</v>
          </cell>
        </row>
        <row r="760">
          <cell r="AM760">
            <v>22.36</v>
          </cell>
        </row>
        <row r="761">
          <cell r="AM761">
            <v>1.95</v>
          </cell>
        </row>
        <row r="764">
          <cell r="AM764">
            <v>29.5</v>
          </cell>
        </row>
        <row r="765">
          <cell r="AM765">
            <v>0</v>
          </cell>
        </row>
        <row r="766">
          <cell r="AM766">
            <v>617126.06</v>
          </cell>
        </row>
        <row r="767">
          <cell r="AM767">
            <v>446109.21</v>
          </cell>
        </row>
        <row r="768">
          <cell r="AM768">
            <v>0</v>
          </cell>
        </row>
        <row r="769">
          <cell r="AM769">
            <v>37.4</v>
          </cell>
        </row>
        <row r="770">
          <cell r="AM770">
            <v>664688.23</v>
          </cell>
        </row>
        <row r="771">
          <cell r="AM771">
            <v>2206584.89</v>
          </cell>
        </row>
        <row r="774">
          <cell r="AM774">
            <v>5500.02</v>
          </cell>
        </row>
        <row r="778">
          <cell r="AM778">
            <v>306654.47</v>
          </cell>
        </row>
        <row r="787">
          <cell r="AM787">
            <v>2482363.74</v>
          </cell>
        </row>
        <row r="788">
          <cell r="AM788">
            <v>1837.95</v>
          </cell>
        </row>
        <row r="789">
          <cell r="AM789">
            <v>33487.31</v>
          </cell>
        </row>
        <row r="793">
          <cell r="AM793">
            <v>3</v>
          </cell>
        </row>
        <row r="794">
          <cell r="AM794">
            <v>5065.97</v>
          </cell>
        </row>
        <row r="795">
          <cell r="AM795">
            <v>27.18</v>
          </cell>
        </row>
        <row r="797">
          <cell r="AM797">
            <v>1405.25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o"/>
      <sheetName val="Stato Patrimoniale"/>
      <sheetName val="Schema S.P."/>
      <sheetName val="Alim S.P."/>
      <sheetName val="Conto Economico"/>
      <sheetName val="Schema C.E."/>
      <sheetName val="Alim C.E."/>
      <sheetName val="Rendiconto finanziario"/>
      <sheetName val="FABB_COPERT "/>
    </sheetNames>
    <sheetDataSet>
      <sheetData sheetId="2">
        <row r="112">
          <cell r="E112">
            <v>124973724.43</v>
          </cell>
          <cell r="H112">
            <v>131355076.21000001</v>
          </cell>
        </row>
        <row r="167">
          <cell r="E167">
            <v>124973724.43</v>
          </cell>
          <cell r="H167">
            <v>131355076.21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4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91.8515625" style="0" customWidth="1"/>
    <col min="9" max="9" width="18.421875" style="0" customWidth="1"/>
  </cols>
  <sheetData>
    <row r="5" ht="19.5">
      <c r="A5" s="83" t="s">
        <v>506</v>
      </c>
    </row>
    <row r="6" ht="23.25">
      <c r="A6" s="84"/>
    </row>
    <row r="7" ht="23.25">
      <c r="A7" s="84"/>
    </row>
    <row r="8" ht="23.25">
      <c r="A8" s="84"/>
    </row>
    <row r="9" ht="23.25">
      <c r="A9" s="84"/>
    </row>
    <row r="10" ht="23.25">
      <c r="A10" s="84"/>
    </row>
    <row r="11" ht="23.25">
      <c r="A11" s="84"/>
    </row>
    <row r="12" ht="23.25">
      <c r="A12" s="84"/>
    </row>
    <row r="19" ht="18">
      <c r="A19" s="85" t="s">
        <v>793</v>
      </c>
    </row>
    <row r="28" ht="15.75">
      <c r="A28" s="86" t="s">
        <v>507</v>
      </c>
    </row>
    <row r="30" ht="15.75">
      <c r="A30" s="86" t="s">
        <v>508</v>
      </c>
    </row>
    <row r="32" ht="15.75">
      <c r="A32" s="86" t="s">
        <v>509</v>
      </c>
    </row>
    <row r="34" ht="15.75">
      <c r="A34" s="86"/>
    </row>
    <row r="35" ht="12.75">
      <c r="A35" s="2" t="s">
        <v>510</v>
      </c>
    </row>
    <row r="37" ht="15.75">
      <c r="A37" s="86" t="s">
        <v>511</v>
      </c>
    </row>
    <row r="40" ht="15.75">
      <c r="A40" s="8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91.8515625" style="0" customWidth="1"/>
    <col min="9" max="9" width="18.421875" style="0" customWidth="1"/>
  </cols>
  <sheetData>
    <row r="5" ht="19.5">
      <c r="A5" s="83" t="s">
        <v>506</v>
      </c>
    </row>
    <row r="6" ht="23.25">
      <c r="A6" s="84"/>
    </row>
    <row r="7" ht="23.25">
      <c r="A7" s="84"/>
    </row>
    <row r="8" ht="23.25">
      <c r="A8" s="84"/>
    </row>
    <row r="9" ht="23.25">
      <c r="A9" s="84"/>
    </row>
    <row r="10" ht="23.25">
      <c r="A10" s="84"/>
    </row>
    <row r="11" ht="23.25">
      <c r="A11" s="84"/>
    </row>
    <row r="12" ht="23.25">
      <c r="A12" s="84"/>
    </row>
    <row r="19" ht="18">
      <c r="A19" s="85" t="s">
        <v>792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5"/>
  <sheetViews>
    <sheetView zoomScalePageLayoutView="0" workbookViewId="0" topLeftCell="A67">
      <selection activeCell="E124" sqref="E124"/>
    </sheetView>
  </sheetViews>
  <sheetFormatPr defaultColWidth="9.140625" defaultRowHeight="12.75"/>
  <cols>
    <col min="1" max="1" width="3.421875" style="23" customWidth="1"/>
    <col min="2" max="2" width="48.57421875" style="24" bestFit="1" customWidth="1"/>
    <col min="3" max="3" width="12.28125" style="24" customWidth="1"/>
    <col min="4" max="4" width="11.8515625" style="24" bestFit="1" customWidth="1"/>
    <col min="5" max="5" width="12.00390625" style="138" bestFit="1" customWidth="1"/>
    <col min="6" max="6" width="12.28125" style="24" hidden="1" customWidth="1"/>
    <col min="7" max="7" width="12.00390625" style="24" hidden="1" customWidth="1"/>
    <col min="8" max="8" width="13.57421875" style="93" customWidth="1"/>
    <col min="9" max="16384" width="9.140625" style="24" customWidth="1"/>
  </cols>
  <sheetData>
    <row r="1" spans="1:8" ht="15.75">
      <c r="A1" s="364" t="s">
        <v>505</v>
      </c>
      <c r="B1" s="365"/>
      <c r="C1" s="365"/>
      <c r="D1" s="365"/>
      <c r="E1" s="365"/>
      <c r="F1" s="365"/>
      <c r="G1" s="365"/>
      <c r="H1" s="366"/>
    </row>
    <row r="2" spans="1:8" ht="15.75">
      <c r="A2" s="367" t="s">
        <v>53</v>
      </c>
      <c r="B2" s="368"/>
      <c r="C2" s="368"/>
      <c r="D2" s="368"/>
      <c r="E2" s="368"/>
      <c r="F2" s="368"/>
      <c r="G2" s="368"/>
      <c r="H2" s="369"/>
    </row>
    <row r="3" spans="1:8" ht="25.5">
      <c r="A3" s="227"/>
      <c r="B3" s="228" t="s">
        <v>310</v>
      </c>
      <c r="C3" s="229" t="s">
        <v>311</v>
      </c>
      <c r="D3" s="127"/>
      <c r="E3" s="149" t="s">
        <v>111</v>
      </c>
      <c r="F3" s="229" t="s">
        <v>311</v>
      </c>
      <c r="G3" s="127"/>
      <c r="H3" s="117" t="s">
        <v>393</v>
      </c>
    </row>
    <row r="4" spans="1:8" ht="12.75">
      <c r="A4" s="230"/>
      <c r="B4" s="101"/>
      <c r="C4" s="250"/>
      <c r="D4" s="102"/>
      <c r="E4" s="139"/>
      <c r="F4" s="102"/>
      <c r="G4" s="102"/>
      <c r="H4" s="231"/>
    </row>
    <row r="5" spans="1:8" ht="12.75">
      <c r="A5" s="232" t="s">
        <v>1019</v>
      </c>
      <c r="B5" s="103" t="s">
        <v>112</v>
      </c>
      <c r="C5" s="251"/>
      <c r="D5" s="94"/>
      <c r="E5" s="140"/>
      <c r="F5" s="94"/>
      <c r="G5" s="94"/>
      <c r="H5" s="233"/>
    </row>
    <row r="6" spans="1:8" ht="12.75">
      <c r="A6" s="232"/>
      <c r="B6" s="104"/>
      <c r="C6" s="251"/>
      <c r="D6" s="94"/>
      <c r="E6" s="140"/>
      <c r="F6" s="94"/>
      <c r="G6" s="94"/>
      <c r="H6" s="233"/>
    </row>
    <row r="7" spans="1:8" ht="12.75">
      <c r="A7" s="232" t="s">
        <v>312</v>
      </c>
      <c r="B7" s="105" t="s">
        <v>313</v>
      </c>
      <c r="C7" s="251"/>
      <c r="D7" s="94"/>
      <c r="E7" s="140"/>
      <c r="F7" s="94"/>
      <c r="G7" s="94"/>
      <c r="H7" s="233"/>
    </row>
    <row r="8" spans="1:8" ht="12.75">
      <c r="A8" s="232"/>
      <c r="B8" s="105"/>
      <c r="C8" s="251"/>
      <c r="D8" s="94"/>
      <c r="E8" s="140"/>
      <c r="F8" s="94"/>
      <c r="G8" s="94"/>
      <c r="H8" s="233"/>
    </row>
    <row r="9" spans="1:8" ht="12.75">
      <c r="A9" s="232">
        <v>1</v>
      </c>
      <c r="B9" s="106" t="s">
        <v>314</v>
      </c>
      <c r="C9" s="251"/>
      <c r="D9" s="94"/>
      <c r="E9" s="141">
        <f>'Alim S.P.'!G8-'Alim S.P.'!G195</f>
        <v>0</v>
      </c>
      <c r="F9" s="94"/>
      <c r="G9" s="94"/>
      <c r="H9" s="234">
        <f>'Alim S.P.'!H8-'Alim S.P.'!H195</f>
        <v>0</v>
      </c>
    </row>
    <row r="10" spans="1:8" ht="12.75">
      <c r="A10" s="232">
        <v>2</v>
      </c>
      <c r="B10" s="106" t="s">
        <v>114</v>
      </c>
      <c r="C10" s="251"/>
      <c r="D10" s="94"/>
      <c r="E10" s="141">
        <v>0</v>
      </c>
      <c r="F10" s="94"/>
      <c r="G10" s="94"/>
      <c r="H10" s="234">
        <v>0</v>
      </c>
    </row>
    <row r="11" spans="1:8" ht="12.75">
      <c r="A11" s="232">
        <v>3</v>
      </c>
      <c r="B11" s="106" t="s">
        <v>315</v>
      </c>
      <c r="C11" s="251"/>
      <c r="D11" s="94"/>
      <c r="E11" s="141">
        <f>'Alim S.P.'!G10-'Alim S.P.'!G197</f>
        <v>12210.340000000084</v>
      </c>
      <c r="F11" s="141">
        <f>'Alim S.P.'!H10-'Alim S.P.'!H197</f>
        <v>19598.43000000005</v>
      </c>
      <c r="G11" s="141">
        <f>'Alim S.P.'!I10-'Alim S.P.'!I197</f>
        <v>0</v>
      </c>
      <c r="H11" s="141">
        <f>'Alim S.P.'!H10-'Alim S.P.'!H197</f>
        <v>19598.43000000005</v>
      </c>
    </row>
    <row r="12" spans="1:8" ht="12.75">
      <c r="A12" s="232">
        <v>4</v>
      </c>
      <c r="B12" s="106" t="s">
        <v>926</v>
      </c>
      <c r="C12" s="251"/>
      <c r="D12" s="94"/>
      <c r="E12" s="141">
        <f>ROUND('Alim S.P.'!G11-'Alim S.P.'!G198,0)</f>
        <v>0</v>
      </c>
      <c r="F12" s="141">
        <f>ROUND('Alim S.P.'!H11-'Alim S.P.'!H198,0)</f>
        <v>0</v>
      </c>
      <c r="G12" s="141">
        <f>ROUND('Alim S.P.'!I11-'Alim S.P.'!I198,0)</f>
        <v>0</v>
      </c>
      <c r="H12" s="141"/>
    </row>
    <row r="13" spans="1:8" ht="12.75">
      <c r="A13" s="232">
        <v>5</v>
      </c>
      <c r="B13" s="106" t="s">
        <v>116</v>
      </c>
      <c r="C13" s="251"/>
      <c r="D13" s="94"/>
      <c r="E13" s="141">
        <f>'Alim S.P.'!G14-'Alim S.P.'!G201</f>
        <v>0</v>
      </c>
      <c r="F13" s="141">
        <f>'Alim S.P.'!H14-'Alim S.P.'!H201</f>
        <v>0</v>
      </c>
      <c r="G13" s="141">
        <f>'Alim S.P.'!I14-'Alim S.P.'!I201</f>
        <v>0</v>
      </c>
      <c r="H13" s="141">
        <f>'Alim S.P.'!H12</f>
        <v>0</v>
      </c>
    </row>
    <row r="14" spans="1:8" ht="12.75">
      <c r="A14" s="232"/>
      <c r="B14" s="106"/>
      <c r="C14" s="251"/>
      <c r="D14" s="94"/>
      <c r="E14" s="141"/>
      <c r="F14" s="94"/>
      <c r="G14" s="94"/>
      <c r="H14" s="234"/>
    </row>
    <row r="15" spans="1:8" ht="12.75">
      <c r="A15" s="232"/>
      <c r="B15" s="107" t="s">
        <v>316</v>
      </c>
      <c r="C15" s="251"/>
      <c r="D15" s="94"/>
      <c r="E15" s="142">
        <f>SUM(E9:E13)</f>
        <v>12210.340000000084</v>
      </c>
      <c r="F15" s="94"/>
      <c r="G15" s="94"/>
      <c r="H15" s="235">
        <f>SUM(H9:H13)</f>
        <v>19598.43000000005</v>
      </c>
    </row>
    <row r="16" spans="1:8" ht="12.75">
      <c r="A16" s="232"/>
      <c r="B16" s="106"/>
      <c r="C16" s="251"/>
      <c r="D16" s="94"/>
      <c r="E16" s="143"/>
      <c r="F16" s="94"/>
      <c r="G16" s="94"/>
      <c r="H16" s="236"/>
    </row>
    <row r="17" spans="1:8" ht="12.75">
      <c r="A17" s="232" t="s">
        <v>317</v>
      </c>
      <c r="B17" s="108" t="s">
        <v>318</v>
      </c>
      <c r="C17" s="251"/>
      <c r="D17" s="94"/>
      <c r="E17" s="141"/>
      <c r="F17" s="94"/>
      <c r="G17" s="94"/>
      <c r="H17" s="234"/>
    </row>
    <row r="18" spans="1:8" ht="12.75">
      <c r="A18" s="232"/>
      <c r="B18" s="108"/>
      <c r="C18" s="251"/>
      <c r="D18" s="94"/>
      <c r="E18" s="141"/>
      <c r="F18" s="94"/>
      <c r="G18" s="94"/>
      <c r="H18" s="234"/>
    </row>
    <row r="19" spans="1:8" ht="12.75">
      <c r="A19" s="232">
        <v>1</v>
      </c>
      <c r="B19" s="106" t="s">
        <v>119</v>
      </c>
      <c r="C19" s="251"/>
      <c r="D19" s="94"/>
      <c r="E19" s="141">
        <f>ROUND('Alim S.P.'!G16+'Alim S.P.'!G17,0)</f>
        <v>46961</v>
      </c>
      <c r="F19" s="94"/>
      <c r="G19" s="94"/>
      <c r="H19" s="234">
        <f>ROUND('Alim S.P.'!H16+'Alim S.P.'!H17,0)</f>
        <v>46961</v>
      </c>
    </row>
    <row r="20" spans="1:8" ht="12.75">
      <c r="A20" s="232"/>
      <c r="B20" s="108"/>
      <c r="C20" s="251"/>
      <c r="D20" s="94"/>
      <c r="E20" s="141"/>
      <c r="F20" s="94"/>
      <c r="G20" s="94"/>
      <c r="H20" s="234"/>
    </row>
    <row r="21" spans="1:8" ht="12.75">
      <c r="A21" s="232">
        <v>2</v>
      </c>
      <c r="B21" s="106" t="s">
        <v>928</v>
      </c>
      <c r="C21" s="251"/>
      <c r="D21" s="94"/>
      <c r="E21" s="141">
        <f>ROUND('Alim S.P.'!G19+'Alim S.P.'!G20,0)</f>
        <v>56667383</v>
      </c>
      <c r="F21" s="94"/>
      <c r="G21" s="94"/>
      <c r="H21" s="234">
        <f>ROUND('Alim S.P.'!H19+'Alim S.P.'!H20,0)</f>
        <v>56386669</v>
      </c>
    </row>
    <row r="22" spans="1:8" ht="12.75">
      <c r="A22" s="232"/>
      <c r="B22" s="108" t="s">
        <v>319</v>
      </c>
      <c r="C22" s="251"/>
      <c r="D22" s="94"/>
      <c r="E22" s="141">
        <f>ROUND(-SUM('Alim S.P.'!G202:G203),)</f>
        <v>-23809863</v>
      </c>
      <c r="F22" s="94"/>
      <c r="G22" s="94"/>
      <c r="H22" s="234">
        <f>ROUND(-SUM('Alim S.P.'!H202:H203),)</f>
        <v>-22097669</v>
      </c>
    </row>
    <row r="23" spans="1:8" ht="12.75">
      <c r="A23" s="232"/>
      <c r="B23" s="106"/>
      <c r="C23" s="251"/>
      <c r="D23" s="94"/>
      <c r="E23" s="141">
        <f>SUM(E21:E22)</f>
        <v>32857520</v>
      </c>
      <c r="F23" s="94"/>
      <c r="G23" s="94"/>
      <c r="H23" s="234">
        <f>SUM(H21:H22)</f>
        <v>34289000</v>
      </c>
    </row>
    <row r="24" spans="1:8" ht="12.75">
      <c r="A24" s="232"/>
      <c r="B24" s="106"/>
      <c r="C24" s="251"/>
      <c r="D24" s="94"/>
      <c r="E24" s="141"/>
      <c r="F24" s="94"/>
      <c r="G24" s="94"/>
      <c r="H24" s="234"/>
    </row>
    <row r="25" spans="1:8" ht="12.75">
      <c r="A25" s="232">
        <v>3</v>
      </c>
      <c r="B25" s="106" t="s">
        <v>929</v>
      </c>
      <c r="C25" s="251"/>
      <c r="D25" s="94"/>
      <c r="E25" s="141">
        <f>ROUND('Alim S.P.'!G22,)</f>
        <v>5851171</v>
      </c>
      <c r="F25" s="94"/>
      <c r="G25" s="94"/>
      <c r="H25" s="234">
        <f>ROUND('Alim S.P.'!H22,)</f>
        <v>5691501</v>
      </c>
    </row>
    <row r="26" spans="1:8" ht="12.75">
      <c r="A26" s="232"/>
      <c r="B26" s="105" t="s">
        <v>320</v>
      </c>
      <c r="C26" s="251"/>
      <c r="D26" s="94"/>
      <c r="E26" s="141">
        <f>ROUND(-'Alim S.P.'!G204,0)</f>
        <v>-5248547</v>
      </c>
      <c r="F26" s="94"/>
      <c r="G26" s="94"/>
      <c r="H26" s="234">
        <f>ROUND(-'Alim S.P.'!H204,0)</f>
        <v>-5238965</v>
      </c>
    </row>
    <row r="27" spans="1:8" ht="12.75">
      <c r="A27" s="232"/>
      <c r="B27" s="106"/>
      <c r="C27" s="251"/>
      <c r="D27" s="94"/>
      <c r="E27" s="141">
        <f>SUM(E25:E26)</f>
        <v>602624</v>
      </c>
      <c r="F27" s="94"/>
      <c r="G27" s="94"/>
      <c r="H27" s="234">
        <f>SUM(H25:H26)</f>
        <v>452536</v>
      </c>
    </row>
    <row r="28" spans="1:8" ht="12.75">
      <c r="A28" s="232"/>
      <c r="B28" s="106"/>
      <c r="C28" s="251"/>
      <c r="D28" s="94"/>
      <c r="E28" s="141"/>
      <c r="F28" s="94"/>
      <c r="G28" s="94"/>
      <c r="H28" s="234"/>
    </row>
    <row r="29" spans="1:8" ht="12.75">
      <c r="A29" s="232">
        <v>4</v>
      </c>
      <c r="B29" s="41" t="s">
        <v>930</v>
      </c>
      <c r="C29" s="251"/>
      <c r="D29" s="94"/>
      <c r="E29" s="141">
        <f>ROUND(+SUM('Alim S.P.'!G24:G25),0)</f>
        <v>4292315</v>
      </c>
      <c r="F29" s="94"/>
      <c r="G29" s="94"/>
      <c r="H29" s="234">
        <f>ROUND(+SUM('Alim S.P.'!H24:H25),0)</f>
        <v>6117475</v>
      </c>
    </row>
    <row r="30" spans="1:8" ht="12.75">
      <c r="A30" s="232"/>
      <c r="B30" s="105" t="s">
        <v>320</v>
      </c>
      <c r="C30" s="251"/>
      <c r="D30" s="94"/>
      <c r="E30" s="141">
        <f>ROUND(-'Alim S.P.'!G205,0)</f>
        <v>-3423954</v>
      </c>
      <c r="F30" s="94"/>
      <c r="G30" s="94"/>
      <c r="H30" s="234">
        <f>ROUND(-'Alim S.P.'!H205,0)</f>
        <v>-5154081</v>
      </c>
    </row>
    <row r="31" spans="1:8" ht="12.75">
      <c r="A31" s="232"/>
      <c r="B31" s="105"/>
      <c r="C31" s="251"/>
      <c r="D31" s="94"/>
      <c r="E31" s="141">
        <f>SUM(E29:E30)</f>
        <v>868361</v>
      </c>
      <c r="F31" s="94"/>
      <c r="G31" s="94"/>
      <c r="H31" s="234">
        <f>SUM(H29:H30)</f>
        <v>963394</v>
      </c>
    </row>
    <row r="32" spans="1:8" ht="12.75">
      <c r="A32" s="232"/>
      <c r="B32" s="105"/>
      <c r="C32" s="251"/>
      <c r="D32" s="94"/>
      <c r="E32" s="141"/>
      <c r="F32" s="94"/>
      <c r="G32" s="94"/>
      <c r="H32" s="234"/>
    </row>
    <row r="33" spans="1:8" ht="12.75">
      <c r="A33" s="232">
        <v>5</v>
      </c>
      <c r="B33" s="106" t="s">
        <v>126</v>
      </c>
      <c r="C33" s="251"/>
      <c r="D33" s="94"/>
      <c r="E33" s="141">
        <f>ROUND('Alim S.P.'!G27,0)</f>
        <v>3680270</v>
      </c>
      <c r="F33" s="94"/>
      <c r="G33" s="94"/>
      <c r="H33" s="234">
        <f>ROUND('Alim S.P.'!H27,0)</f>
        <v>4004435</v>
      </c>
    </row>
    <row r="34" spans="1:8" ht="12.75">
      <c r="A34" s="232"/>
      <c r="B34" s="105" t="s">
        <v>320</v>
      </c>
      <c r="C34" s="251"/>
      <c r="D34" s="94"/>
      <c r="E34" s="141">
        <f>ROUND(-'Alim S.P.'!G206,0)</f>
        <v>-3554076</v>
      </c>
      <c r="F34" s="94"/>
      <c r="G34" s="94"/>
      <c r="H34" s="234">
        <f>ROUND(-'Alim S.P.'!H206,0)</f>
        <v>-3849236</v>
      </c>
    </row>
    <row r="35" spans="1:8" ht="12.75">
      <c r="A35" s="232"/>
      <c r="B35" s="105"/>
      <c r="C35" s="251"/>
      <c r="D35" s="94"/>
      <c r="E35" s="141">
        <f>SUM(E33:E34)</f>
        <v>126194</v>
      </c>
      <c r="F35" s="94"/>
      <c r="G35" s="94"/>
      <c r="H35" s="234">
        <f>SUM(H33:H34)</f>
        <v>155199</v>
      </c>
    </row>
    <row r="36" spans="1:8" ht="12.75">
      <c r="A36" s="232"/>
      <c r="B36" s="105"/>
      <c r="C36" s="251"/>
      <c r="D36" s="94"/>
      <c r="E36" s="141"/>
      <c r="F36" s="94"/>
      <c r="G36" s="94"/>
      <c r="H36" s="234"/>
    </row>
    <row r="37" spans="1:8" ht="12.75">
      <c r="A37" s="232">
        <v>6</v>
      </c>
      <c r="B37" s="106" t="s">
        <v>1091</v>
      </c>
      <c r="C37" s="251"/>
      <c r="D37" s="94"/>
      <c r="E37" s="141">
        <f>ROUND('Alim S.P.'!G29,0)</f>
        <v>1815511</v>
      </c>
      <c r="F37" s="94"/>
      <c r="G37" s="94"/>
      <c r="H37" s="234">
        <f>ROUND('Alim S.P.'!H29,0)</f>
        <v>1955645</v>
      </c>
    </row>
    <row r="38" spans="1:8" ht="12.75">
      <c r="A38" s="232"/>
      <c r="B38" s="105" t="s">
        <v>320</v>
      </c>
      <c r="C38" s="251"/>
      <c r="D38" s="94"/>
      <c r="E38" s="141">
        <f>ROUND(-'Alim S.P.'!G207,0)</f>
        <v>-1565194</v>
      </c>
      <c r="F38" s="94"/>
      <c r="G38" s="94"/>
      <c r="H38" s="234">
        <f>ROUND(-'Alim S.P.'!H207,0)</f>
        <v>-1694980</v>
      </c>
    </row>
    <row r="39" spans="1:8" ht="12.75">
      <c r="A39" s="232"/>
      <c r="B39" s="105"/>
      <c r="C39" s="251"/>
      <c r="D39" s="94"/>
      <c r="E39" s="141">
        <f>SUM(E37:E38)</f>
        <v>250317</v>
      </c>
      <c r="F39" s="94"/>
      <c r="G39" s="94"/>
      <c r="H39" s="234">
        <f>SUM(H37:H38)</f>
        <v>260665</v>
      </c>
    </row>
    <row r="40" spans="1:8" ht="12.75">
      <c r="A40" s="232"/>
      <c r="B40" s="105"/>
      <c r="C40" s="251"/>
      <c r="D40" s="94"/>
      <c r="E40" s="141"/>
      <c r="F40" s="94"/>
      <c r="G40" s="94"/>
      <c r="H40" s="234"/>
    </row>
    <row r="41" spans="1:8" ht="12.75">
      <c r="A41" s="232">
        <v>7</v>
      </c>
      <c r="B41" s="106" t="s">
        <v>127</v>
      </c>
      <c r="C41" s="251"/>
      <c r="D41" s="94"/>
      <c r="E41" s="141">
        <f>ROUND('Alim S.P.'!G31+'Alim S.P.'!G32,0)</f>
        <v>11957758</v>
      </c>
      <c r="F41" s="94"/>
      <c r="G41" s="94"/>
      <c r="H41" s="234">
        <f>ROUND('Alim S.P.'!H31+'Alim S.P.'!H32,0)</f>
        <v>13584713</v>
      </c>
    </row>
    <row r="42" spans="1:8" ht="12.75">
      <c r="A42" s="232"/>
      <c r="B42" s="105" t="s">
        <v>320</v>
      </c>
      <c r="C42" s="251"/>
      <c r="D42" s="94"/>
      <c r="E42" s="141">
        <f>ROUND(-'Alim S.P.'!G208,0)</f>
        <v>-7797487</v>
      </c>
      <c r="F42" s="94"/>
      <c r="G42" s="94"/>
      <c r="H42" s="234">
        <f>ROUND(-'Alim S.P.'!H208,0)</f>
        <v>-9453624</v>
      </c>
    </row>
    <row r="43" spans="1:8" ht="12.75">
      <c r="A43" s="232"/>
      <c r="B43" s="105"/>
      <c r="C43" s="251"/>
      <c r="D43" s="94"/>
      <c r="E43" s="141">
        <f>SUM(E41:E42)</f>
        <v>4160271</v>
      </c>
      <c r="F43" s="94"/>
      <c r="G43" s="94"/>
      <c r="H43" s="234">
        <f>SUM(H41:H42)</f>
        <v>4131089</v>
      </c>
    </row>
    <row r="44" spans="1:8" ht="12.75">
      <c r="A44" s="232"/>
      <c r="B44" s="105"/>
      <c r="C44" s="251"/>
      <c r="D44" s="94"/>
      <c r="E44" s="141"/>
      <c r="F44" s="94"/>
      <c r="G44" s="94"/>
      <c r="H44" s="234"/>
    </row>
    <row r="45" spans="1:8" ht="12.75">
      <c r="A45" s="232">
        <v>8</v>
      </c>
      <c r="B45" s="106" t="s">
        <v>116</v>
      </c>
      <c r="C45" s="251"/>
      <c r="D45" s="94"/>
      <c r="E45" s="141">
        <f>ROUND('Alim S.P.'!G33,0)</f>
        <v>315246</v>
      </c>
      <c r="F45" s="94"/>
      <c r="G45" s="94"/>
      <c r="H45" s="234">
        <f>ROUND('Alim S.P.'!H33,0)</f>
        <v>320134</v>
      </c>
    </row>
    <row r="46" spans="1:8" ht="12.75">
      <c r="A46" s="232"/>
      <c r="B46" s="359">
        <f>+E47+E15-39239704</f>
        <v>0.3400000035762787</v>
      </c>
      <c r="C46" s="251"/>
      <c r="D46" s="94"/>
      <c r="E46" s="141"/>
      <c r="F46" s="94"/>
      <c r="G46" s="94"/>
      <c r="H46" s="234"/>
    </row>
    <row r="47" spans="1:8" ht="12.75">
      <c r="A47" s="232"/>
      <c r="B47" s="107" t="s">
        <v>321</v>
      </c>
      <c r="C47" s="251"/>
      <c r="D47" s="94"/>
      <c r="E47" s="142">
        <f>E45+E43+E39+E35+E31+E27+E23+E19</f>
        <v>39227494</v>
      </c>
      <c r="F47" s="94"/>
      <c r="G47" s="94"/>
      <c r="H47" s="235">
        <f>H45+H43+H39+H35+H31+H27+H23+H19</f>
        <v>40618978</v>
      </c>
    </row>
    <row r="48" spans="1:8" ht="12.75">
      <c r="A48" s="232"/>
      <c r="B48" s="106"/>
      <c r="C48" s="251"/>
      <c r="D48" s="94"/>
      <c r="E48" s="141"/>
      <c r="F48" s="94"/>
      <c r="G48" s="94"/>
      <c r="H48" s="234"/>
    </row>
    <row r="49" spans="1:8" ht="12.75">
      <c r="A49" s="232" t="s">
        <v>322</v>
      </c>
      <c r="B49" s="108" t="s">
        <v>323</v>
      </c>
      <c r="C49" s="251"/>
      <c r="D49" s="94"/>
      <c r="E49" s="141"/>
      <c r="F49" s="94"/>
      <c r="G49" s="94"/>
      <c r="H49" s="234"/>
    </row>
    <row r="50" spans="1:8" ht="12.75">
      <c r="A50" s="232"/>
      <c r="B50" s="41"/>
      <c r="C50" s="251"/>
      <c r="D50" s="94"/>
      <c r="E50" s="142"/>
      <c r="F50" s="94"/>
      <c r="G50" s="94"/>
      <c r="H50" s="235"/>
    </row>
    <row r="51" spans="1:8" ht="12.75">
      <c r="A51" s="232">
        <v>1</v>
      </c>
      <c r="B51" s="109" t="s">
        <v>324</v>
      </c>
      <c r="C51" s="252" t="s">
        <v>325</v>
      </c>
      <c r="D51" s="110" t="s">
        <v>326</v>
      </c>
      <c r="E51" s="141"/>
      <c r="F51" s="110" t="s">
        <v>325</v>
      </c>
      <c r="G51" s="110" t="s">
        <v>326</v>
      </c>
      <c r="H51" s="234"/>
    </row>
    <row r="52" spans="1:8" ht="12.75">
      <c r="A52" s="232"/>
      <c r="B52" s="105" t="s">
        <v>327</v>
      </c>
      <c r="C52" s="251"/>
      <c r="D52" s="94">
        <f>ROUND(SUM('Alim S.P.'!G37:G39),0)</f>
        <v>809304</v>
      </c>
      <c r="E52" s="141">
        <f>C52+D52</f>
        <v>809304</v>
      </c>
      <c r="F52" s="94"/>
      <c r="G52" s="94">
        <f>ROUND(SUM('Alim S.P.'!H37:H39),0)</f>
        <v>962544</v>
      </c>
      <c r="H52" s="234">
        <f>F52+G52</f>
        <v>962544</v>
      </c>
    </row>
    <row r="53" spans="1:8" ht="12.75">
      <c r="A53" s="232"/>
      <c r="B53" s="108" t="s">
        <v>328</v>
      </c>
      <c r="C53" s="251"/>
      <c r="D53" s="94">
        <f>ROUND(SUM('Alim S.P.'!G41:G43),0)</f>
        <v>0</v>
      </c>
      <c r="E53" s="141">
        <f>C53+D53</f>
        <v>0</v>
      </c>
      <c r="F53" s="94"/>
      <c r="G53" s="94">
        <f>ROUND(SUM('Alim S.P.'!H41:H43),0)</f>
        <v>0</v>
      </c>
      <c r="H53" s="234">
        <f>F53+G53</f>
        <v>0</v>
      </c>
    </row>
    <row r="54" spans="1:8" ht="12.75">
      <c r="A54" s="232"/>
      <c r="B54" s="105" t="s">
        <v>329</v>
      </c>
      <c r="C54" s="251"/>
      <c r="D54" s="94">
        <f>SUM('Alim S.P.'!G45:G47)</f>
        <v>0</v>
      </c>
      <c r="E54" s="141">
        <f>C54+D54</f>
        <v>0</v>
      </c>
      <c r="F54" s="94"/>
      <c r="G54" s="94">
        <f>SUM('Alim S.P.'!H45:H47)</f>
        <v>0</v>
      </c>
      <c r="H54" s="234">
        <f>F54+G54</f>
        <v>0</v>
      </c>
    </row>
    <row r="55" spans="1:8" ht="12.75">
      <c r="A55" s="232"/>
      <c r="B55" s="109"/>
      <c r="C55" s="251">
        <f>SUM(C52:C54)</f>
        <v>0</v>
      </c>
      <c r="D55" s="94">
        <f>SUM(D52:D54)</f>
        <v>809304</v>
      </c>
      <c r="E55" s="142">
        <f>C55+D55</f>
        <v>809304</v>
      </c>
      <c r="F55" s="94">
        <f>SUM(F52:F54)</f>
        <v>0</v>
      </c>
      <c r="G55" s="94">
        <f>SUM(G52:G54)</f>
        <v>962544</v>
      </c>
      <c r="H55" s="235">
        <f>F55+G55</f>
        <v>962544</v>
      </c>
    </row>
    <row r="56" spans="1:8" ht="12.75">
      <c r="A56" s="232"/>
      <c r="B56" s="109"/>
      <c r="C56" s="251"/>
      <c r="D56" s="94"/>
      <c r="E56" s="141"/>
      <c r="F56" s="94"/>
      <c r="G56" s="94"/>
      <c r="H56" s="234"/>
    </row>
    <row r="57" spans="1:8" ht="12.75">
      <c r="A57" s="232">
        <v>2</v>
      </c>
      <c r="B57" s="106" t="s">
        <v>135</v>
      </c>
      <c r="C57" s="251"/>
      <c r="D57" s="94"/>
      <c r="E57" s="141">
        <f>'Alim S.P.'!G48</f>
        <v>0</v>
      </c>
      <c r="F57" s="94"/>
      <c r="G57" s="94"/>
      <c r="H57" s="234">
        <f>'Alim S.P.'!H48</f>
        <v>0</v>
      </c>
    </row>
    <row r="58" spans="1:8" ht="12.75">
      <c r="A58" s="232"/>
      <c r="B58" s="106"/>
      <c r="C58" s="251"/>
      <c r="D58" s="94"/>
      <c r="E58" s="141"/>
      <c r="F58" s="94"/>
      <c r="G58" s="94"/>
      <c r="H58" s="234"/>
    </row>
    <row r="59" spans="1:8" ht="12.75">
      <c r="A59" s="232"/>
      <c r="B59" s="107" t="s">
        <v>330</v>
      </c>
      <c r="C59" s="251"/>
      <c r="D59" s="94"/>
      <c r="E59" s="142">
        <f>E57+E55</f>
        <v>809304</v>
      </c>
      <c r="F59" s="111"/>
      <c r="G59" s="111"/>
      <c r="H59" s="235">
        <f>H57+H55</f>
        <v>962544</v>
      </c>
    </row>
    <row r="60" spans="1:8" ht="12.75">
      <c r="A60" s="232"/>
      <c r="B60" s="106"/>
      <c r="C60" s="251"/>
      <c r="D60" s="94"/>
      <c r="E60" s="141"/>
      <c r="F60" s="94"/>
      <c r="G60" s="94"/>
      <c r="H60" s="234"/>
    </row>
    <row r="61" spans="1:8" ht="12.75">
      <c r="A61" s="232"/>
      <c r="B61" s="106" t="s">
        <v>331</v>
      </c>
      <c r="C61" s="251"/>
      <c r="D61" s="94"/>
      <c r="E61" s="144">
        <f>E59+E15+E47</f>
        <v>40049008.34</v>
      </c>
      <c r="F61" s="94"/>
      <c r="G61" s="94"/>
      <c r="H61" s="237">
        <f>H59+H15+H47</f>
        <v>41601120.43</v>
      </c>
    </row>
    <row r="62" spans="1:8" ht="12.75">
      <c r="A62" s="232"/>
      <c r="B62" s="106"/>
      <c r="C62" s="251"/>
      <c r="D62" s="94"/>
      <c r="E62" s="140"/>
      <c r="F62" s="94"/>
      <c r="G62" s="94"/>
      <c r="H62" s="233"/>
    </row>
    <row r="63" spans="1:8" ht="12.75">
      <c r="A63" s="232" t="s">
        <v>1033</v>
      </c>
      <c r="B63" s="112" t="s">
        <v>136</v>
      </c>
      <c r="C63" s="251"/>
      <c r="D63" s="94"/>
      <c r="E63" s="140"/>
      <c r="F63" s="94"/>
      <c r="G63" s="94"/>
      <c r="H63" s="233"/>
    </row>
    <row r="64" spans="1:8" ht="12.75">
      <c r="A64" s="232"/>
      <c r="B64" s="106"/>
      <c r="C64" s="251"/>
      <c r="D64" s="94"/>
      <c r="E64" s="141"/>
      <c r="F64" s="94"/>
      <c r="G64" s="94"/>
      <c r="H64" s="234"/>
    </row>
    <row r="65" spans="1:8" ht="12.75">
      <c r="A65" s="232" t="s">
        <v>312</v>
      </c>
      <c r="B65" s="105" t="s">
        <v>332</v>
      </c>
      <c r="C65" s="251"/>
      <c r="D65" s="94"/>
      <c r="E65" s="141"/>
      <c r="F65" s="94"/>
      <c r="G65" s="94"/>
      <c r="H65" s="234"/>
    </row>
    <row r="66" spans="1:8" ht="12.75">
      <c r="A66" s="232"/>
      <c r="B66" s="106"/>
      <c r="C66" s="251"/>
      <c r="D66" s="94"/>
      <c r="E66" s="141"/>
      <c r="F66" s="94"/>
      <c r="G66" s="94"/>
      <c r="H66" s="234"/>
    </row>
    <row r="67" spans="1:8" ht="12.75">
      <c r="A67" s="232">
        <v>1</v>
      </c>
      <c r="B67" s="113" t="s">
        <v>138</v>
      </c>
      <c r="C67" s="251"/>
      <c r="D67" s="94"/>
      <c r="E67" s="141">
        <f>ROUND('Alim S.P.'!G53,0)</f>
        <v>0</v>
      </c>
      <c r="F67" s="94"/>
      <c r="G67" s="94"/>
      <c r="H67" s="234">
        <f>ROUND('Alim S.P.'!H53,0)</f>
        <v>0</v>
      </c>
    </row>
    <row r="68" spans="1:8" ht="12.75">
      <c r="A68" s="232">
        <v>2</v>
      </c>
      <c r="B68" s="106" t="s">
        <v>333</v>
      </c>
      <c r="C68" s="251"/>
      <c r="D68" s="94"/>
      <c r="E68" s="141">
        <f>ROUND('Alim S.P.'!G54,0)</f>
        <v>262267</v>
      </c>
      <c r="F68" s="94"/>
      <c r="G68" s="94"/>
      <c r="H68" s="234">
        <f>ROUND('Alim S.P.'!H54,0)</f>
        <v>335946</v>
      </c>
    </row>
    <row r="69" spans="1:8" ht="12.75">
      <c r="A69" s="232"/>
      <c r="B69" s="105" t="s">
        <v>334</v>
      </c>
      <c r="C69" s="251"/>
      <c r="D69" s="94"/>
      <c r="E69" s="140">
        <f>-SUM('Alim S.P.'!G213:G214)</f>
        <v>0</v>
      </c>
      <c r="F69" s="94"/>
      <c r="G69" s="94"/>
      <c r="H69" s="233">
        <f>-SUM('Alim S.P.'!H213:H214)</f>
        <v>0</v>
      </c>
    </row>
    <row r="70" spans="1:8" ht="12.75">
      <c r="A70" s="232"/>
      <c r="B70" s="106"/>
      <c r="C70" s="251"/>
      <c r="D70" s="94"/>
      <c r="E70" s="141"/>
      <c r="F70" s="94"/>
      <c r="G70" s="94"/>
      <c r="H70" s="234"/>
    </row>
    <row r="71" spans="1:8" ht="12.75">
      <c r="A71" s="232"/>
      <c r="B71" s="107" t="s">
        <v>335</v>
      </c>
      <c r="C71" s="251"/>
      <c r="D71" s="94"/>
      <c r="E71" s="142">
        <f>SUM(E67:E70)</f>
        <v>262267</v>
      </c>
      <c r="F71" s="94"/>
      <c r="G71" s="94"/>
      <c r="H71" s="235">
        <f>SUM(H67:H70)</f>
        <v>335946</v>
      </c>
    </row>
    <row r="72" spans="1:8" ht="12.75">
      <c r="A72" s="232"/>
      <c r="B72" s="106"/>
      <c r="C72" s="251"/>
      <c r="D72" s="94"/>
      <c r="E72" s="141"/>
      <c r="F72" s="94"/>
      <c r="G72" s="94"/>
      <c r="H72" s="234"/>
    </row>
    <row r="73" spans="1:8" ht="12.75">
      <c r="A73" s="232" t="s">
        <v>317</v>
      </c>
      <c r="B73" s="105" t="s">
        <v>336</v>
      </c>
      <c r="C73" s="252" t="s">
        <v>325</v>
      </c>
      <c r="D73" s="110" t="s">
        <v>326</v>
      </c>
      <c r="E73" s="141"/>
      <c r="F73" s="110" t="s">
        <v>325</v>
      </c>
      <c r="G73" s="110" t="s">
        <v>326</v>
      </c>
      <c r="H73" s="234"/>
    </row>
    <row r="74" spans="1:8" ht="12.75">
      <c r="A74" s="232"/>
      <c r="B74" s="106"/>
      <c r="C74" s="251"/>
      <c r="D74" s="94"/>
      <c r="E74" s="141"/>
      <c r="F74" s="94"/>
      <c r="G74" s="94"/>
      <c r="H74" s="234"/>
    </row>
    <row r="75" spans="1:8" ht="12.75">
      <c r="A75" s="232">
        <v>1</v>
      </c>
      <c r="B75" s="41" t="s">
        <v>337</v>
      </c>
      <c r="C75" s="251">
        <f>ROUND('Alim S.P.'!G58,0)</f>
        <v>31593365</v>
      </c>
      <c r="D75" s="94"/>
      <c r="E75" s="141">
        <f aca="true" t="shared" si="0" ref="E75:E83">C75+D75</f>
        <v>31593365</v>
      </c>
      <c r="F75" s="94">
        <f>ROUND('Alim S.P.'!H58,0)</f>
        <v>47623821</v>
      </c>
      <c r="G75" s="94"/>
      <c r="H75" s="234">
        <f aca="true" t="shared" si="1" ref="H75:H83">F75+G75</f>
        <v>47623821</v>
      </c>
    </row>
    <row r="76" spans="1:8" ht="12.75">
      <c r="A76" s="232">
        <v>2</v>
      </c>
      <c r="B76" s="106" t="s">
        <v>338</v>
      </c>
      <c r="C76" s="251">
        <f>ROUND(SUM('Alim S.P.'!G65:G67),0)</f>
        <v>0</v>
      </c>
      <c r="D76" s="94"/>
      <c r="E76" s="141">
        <f t="shared" si="0"/>
        <v>0</v>
      </c>
      <c r="F76" s="94">
        <f>ROUND(SUM('Alim S.P.'!H65:H67),0)</f>
        <v>473379</v>
      </c>
      <c r="G76" s="94"/>
      <c r="H76" s="234">
        <f t="shared" si="1"/>
        <v>473379</v>
      </c>
    </row>
    <row r="77" spans="1:8" ht="12.75">
      <c r="A77" s="232">
        <v>3</v>
      </c>
      <c r="B77" s="106" t="s">
        <v>149</v>
      </c>
      <c r="C77" s="251">
        <f>ROUND(SUM('Alim S.P.'!G81:G89),0)</f>
        <v>283597</v>
      </c>
      <c r="D77" s="94"/>
      <c r="E77" s="141">
        <f t="shared" si="0"/>
        <v>283597</v>
      </c>
      <c r="F77" s="94">
        <f>ROUND(SUM('Alim S.P.'!H81:H89),0)</f>
        <v>349717</v>
      </c>
      <c r="G77" s="94"/>
      <c r="H77" s="234">
        <f t="shared" si="1"/>
        <v>349717</v>
      </c>
    </row>
    <row r="78" spans="1:8" ht="12.75">
      <c r="A78" s="232">
        <v>4</v>
      </c>
      <c r="B78" s="106" t="s">
        <v>339</v>
      </c>
      <c r="C78" s="251">
        <f>ROUND(SUM('Alim S.P.'!G77:G79),0)</f>
        <v>3533983</v>
      </c>
      <c r="D78" s="94"/>
      <c r="E78" s="141">
        <f t="shared" si="0"/>
        <v>3533983</v>
      </c>
      <c r="F78" s="94">
        <f>ROUND(SUM('Alim S.P.'!H77:H79),0)</f>
        <v>4688813</v>
      </c>
      <c r="G78" s="94"/>
      <c r="H78" s="234">
        <f t="shared" si="1"/>
        <v>4688813</v>
      </c>
    </row>
    <row r="79" spans="1:8" ht="12.75">
      <c r="A79" s="232">
        <v>5</v>
      </c>
      <c r="B79" s="106" t="s">
        <v>143</v>
      </c>
      <c r="C79" s="251">
        <f>ROUND(SUM('Alim S.P.'!G69:G71),0)</f>
        <v>5556330</v>
      </c>
      <c r="D79" s="94"/>
      <c r="E79" s="141">
        <f t="shared" si="0"/>
        <v>5556330</v>
      </c>
      <c r="F79" s="94">
        <f>ROUND(SUM('Alim S.P.'!H69:H71),0)</f>
        <v>2910628</v>
      </c>
      <c r="G79" s="94"/>
      <c r="H79" s="234">
        <f t="shared" si="1"/>
        <v>2910628</v>
      </c>
    </row>
    <row r="80" spans="1:8" ht="12.75">
      <c r="A80" s="232">
        <v>6</v>
      </c>
      <c r="B80" s="106" t="s">
        <v>340</v>
      </c>
      <c r="C80" s="251">
        <f>ROUND(SUM('Alim S.P.'!G73:G75),0)</f>
        <v>31106</v>
      </c>
      <c r="D80" s="94"/>
      <c r="E80" s="141">
        <f t="shared" si="0"/>
        <v>31106</v>
      </c>
      <c r="F80" s="94">
        <f>ROUND(SUM('Alim S.P.'!H73:H75),0)</f>
        <v>40575</v>
      </c>
      <c r="G80" s="94"/>
      <c r="H80" s="234">
        <f t="shared" si="1"/>
        <v>40575</v>
      </c>
    </row>
    <row r="81" spans="1:8" ht="12.75">
      <c r="A81" s="232">
        <v>7</v>
      </c>
      <c r="B81" s="106" t="s">
        <v>157</v>
      </c>
      <c r="C81" s="251">
        <f>ROUND(SUM('Alim S.P.'!G91:G98),0)</f>
        <v>217153</v>
      </c>
      <c r="D81" s="94"/>
      <c r="E81" s="141">
        <f t="shared" si="0"/>
        <v>217153</v>
      </c>
      <c r="F81" s="94">
        <f>ROUND(SUM('Alim S.P.'!H91:H98),0)</f>
        <v>226582</v>
      </c>
      <c r="G81" s="94"/>
      <c r="H81" s="234">
        <f t="shared" si="1"/>
        <v>226582</v>
      </c>
    </row>
    <row r="82" spans="1:8" ht="12.75">
      <c r="A82" s="232">
        <v>8</v>
      </c>
      <c r="B82" s="106" t="s">
        <v>341</v>
      </c>
      <c r="C82" s="251">
        <f>ROUND(SUM('Alim S.P.'!G60:G63)+SUM('Alim S.P.'!G100:G116),0)</f>
        <v>4740525</v>
      </c>
      <c r="D82" s="94"/>
      <c r="E82" s="141">
        <f t="shared" si="0"/>
        <v>4740525</v>
      </c>
      <c r="F82" s="94">
        <f>ROUND(SUM('Alim S.P.'!H60:H63)+SUM('Alim S.P.'!H100:H116),0)</f>
        <v>5023888</v>
      </c>
      <c r="G82" s="94"/>
      <c r="H82" s="234">
        <f t="shared" si="1"/>
        <v>5023888</v>
      </c>
    </row>
    <row r="83" spans="1:8" ht="12.75">
      <c r="A83" s="232"/>
      <c r="B83" s="105" t="s">
        <v>342</v>
      </c>
      <c r="C83" s="251">
        <f>ROUND(-SUM('Alim S.P.'!G215),0)</f>
        <v>-1267683</v>
      </c>
      <c r="D83" s="94"/>
      <c r="E83" s="141">
        <f t="shared" si="0"/>
        <v>-1267683</v>
      </c>
      <c r="F83" s="94">
        <f>ROUND(-SUM('Alim S.P.'!H215),0)</f>
        <v>-1505371</v>
      </c>
      <c r="G83" s="94"/>
      <c r="H83" s="234">
        <f t="shared" si="1"/>
        <v>-1505371</v>
      </c>
    </row>
    <row r="84" spans="1:8" ht="12.75">
      <c r="A84" s="232"/>
      <c r="B84" s="105"/>
      <c r="C84" s="251"/>
      <c r="D84" s="94"/>
      <c r="E84" s="141"/>
      <c r="F84" s="94"/>
      <c r="G84" s="94"/>
      <c r="H84" s="234"/>
    </row>
    <row r="85" spans="1:8" ht="12.75">
      <c r="A85" s="232"/>
      <c r="B85" s="114" t="s">
        <v>343</v>
      </c>
      <c r="C85" s="251">
        <f aca="true" t="shared" si="2" ref="C85:H85">SUM(C75:C83)</f>
        <v>44688376</v>
      </c>
      <c r="D85" s="94">
        <f t="shared" si="2"/>
        <v>0</v>
      </c>
      <c r="E85" s="144">
        <f t="shared" si="2"/>
        <v>44688376</v>
      </c>
      <c r="F85" s="94">
        <f>SUM(F75:F83)</f>
        <v>59832032</v>
      </c>
      <c r="G85" s="94">
        <f t="shared" si="2"/>
        <v>0</v>
      </c>
      <c r="H85" s="237">
        <f t="shared" si="2"/>
        <v>59832032</v>
      </c>
    </row>
    <row r="86" spans="1:8" ht="12.75">
      <c r="A86" s="232"/>
      <c r="B86" s="106"/>
      <c r="C86" s="251"/>
      <c r="D86" s="94"/>
      <c r="E86" s="141"/>
      <c r="F86" s="94"/>
      <c r="G86" s="94"/>
      <c r="H86" s="234"/>
    </row>
    <row r="87" spans="1:8" ht="12.75">
      <c r="A87" s="232" t="s">
        <v>322</v>
      </c>
      <c r="B87" s="105" t="s">
        <v>344</v>
      </c>
      <c r="C87" s="251"/>
      <c r="D87" s="94"/>
      <c r="E87" s="141"/>
      <c r="F87" s="94"/>
      <c r="G87" s="94"/>
      <c r="H87" s="234"/>
    </row>
    <row r="88" spans="1:8" ht="12.75">
      <c r="A88" s="232"/>
      <c r="B88" s="105"/>
      <c r="C88" s="251"/>
      <c r="D88" s="94"/>
      <c r="E88" s="141"/>
      <c r="F88" s="94"/>
      <c r="G88" s="94"/>
      <c r="H88" s="234"/>
    </row>
    <row r="89" spans="1:8" ht="12.75">
      <c r="A89" s="232">
        <v>1</v>
      </c>
      <c r="B89" s="106" t="s">
        <v>345</v>
      </c>
      <c r="C89" s="251"/>
      <c r="D89" s="94"/>
      <c r="E89" s="145">
        <f>'Alim S.P.'!G119</f>
        <v>250</v>
      </c>
      <c r="F89" s="94"/>
      <c r="G89" s="94"/>
      <c r="H89" s="238">
        <f>'Alim S.P.'!H119</f>
        <v>250</v>
      </c>
    </row>
    <row r="90" spans="1:8" ht="12.75">
      <c r="A90" s="232"/>
      <c r="B90" s="106"/>
      <c r="C90" s="251"/>
      <c r="D90" s="94"/>
      <c r="E90" s="145"/>
      <c r="F90" s="94"/>
      <c r="G90" s="94"/>
      <c r="H90" s="238"/>
    </row>
    <row r="91" spans="1:8" ht="12.75">
      <c r="A91" s="232"/>
      <c r="B91" s="107" t="s">
        <v>346</v>
      </c>
      <c r="C91" s="251"/>
      <c r="D91" s="94"/>
      <c r="E91" s="144">
        <f>E89</f>
        <v>250</v>
      </c>
      <c r="F91" s="94"/>
      <c r="G91" s="94"/>
      <c r="H91" s="237">
        <f>H89</f>
        <v>250</v>
      </c>
    </row>
    <row r="92" spans="1:8" ht="12.75">
      <c r="A92" s="232"/>
      <c r="B92" s="106"/>
      <c r="C92" s="251"/>
      <c r="D92" s="94"/>
      <c r="E92" s="141"/>
      <c r="F92" s="94"/>
      <c r="G92" s="94"/>
      <c r="H92" s="234"/>
    </row>
    <row r="93" spans="1:8" ht="12.75">
      <c r="A93" s="232" t="s">
        <v>347</v>
      </c>
      <c r="B93" s="105" t="s">
        <v>348</v>
      </c>
      <c r="C93" s="251"/>
      <c r="D93" s="94"/>
      <c r="E93" s="145"/>
      <c r="F93" s="94"/>
      <c r="G93" s="94"/>
      <c r="H93" s="238"/>
    </row>
    <row r="94" spans="1:8" ht="12.75">
      <c r="A94" s="232"/>
      <c r="B94" s="106"/>
      <c r="C94" s="251"/>
      <c r="D94" s="94"/>
      <c r="E94" s="141"/>
      <c r="F94" s="94"/>
      <c r="G94" s="94"/>
      <c r="H94" s="234"/>
    </row>
    <row r="95" spans="1:8" ht="12.75">
      <c r="A95" s="232">
        <v>1</v>
      </c>
      <c r="B95" s="106" t="s">
        <v>349</v>
      </c>
      <c r="C95" s="251"/>
      <c r="D95" s="94"/>
      <c r="E95" s="141">
        <f>ROUND(SUM('Alim S.P.'!G122:G139),0)</f>
        <v>0</v>
      </c>
      <c r="F95" s="94"/>
      <c r="G95" s="94"/>
      <c r="H95" s="234">
        <f>ROUND(SUM('Alim S.P.'!H122:H139),0)</f>
        <v>26955</v>
      </c>
    </row>
    <row r="96" spans="1:8" ht="12.75">
      <c r="A96" s="232">
        <v>2</v>
      </c>
      <c r="B96" s="106" t="s">
        <v>182</v>
      </c>
      <c r="C96" s="251"/>
      <c r="D96" s="94"/>
      <c r="E96" s="141">
        <f>ROUND(SUM('Alim S.P.'!G142:G143),0)</f>
        <v>20416760</v>
      </c>
      <c r="F96" s="94"/>
      <c r="G96" s="94"/>
      <c r="H96" s="234">
        <f>ROUND(SUM('Alim S.P.'!H142:H143),0)</f>
        <v>21769081</v>
      </c>
    </row>
    <row r="97" spans="1:8" ht="12.75">
      <c r="A97" s="232">
        <v>3</v>
      </c>
      <c r="B97" s="106" t="s">
        <v>185</v>
      </c>
      <c r="C97" s="251"/>
      <c r="D97" s="94"/>
      <c r="E97" s="141">
        <f>SUM('Alim S.P.'!G144)</f>
        <v>0</v>
      </c>
      <c r="F97" s="94"/>
      <c r="G97" s="94"/>
      <c r="H97" s="234">
        <f>SUM('Alim S.P.'!H144)</f>
        <v>0</v>
      </c>
    </row>
    <row r="98" spans="1:8" ht="12.75">
      <c r="A98" s="232">
        <v>4</v>
      </c>
      <c r="B98" s="106" t="s">
        <v>186</v>
      </c>
      <c r="C98" s="251"/>
      <c r="D98" s="94"/>
      <c r="E98" s="141">
        <f>SUM('Alim S.P.'!G145)</f>
        <v>0</v>
      </c>
      <c r="F98" s="94"/>
      <c r="G98" s="94"/>
      <c r="H98" s="234">
        <f>SUM('Alim S.P.'!H145)</f>
        <v>0</v>
      </c>
    </row>
    <row r="99" spans="1:8" ht="12.75">
      <c r="A99" s="232">
        <v>5</v>
      </c>
      <c r="B99" s="106" t="s">
        <v>187</v>
      </c>
      <c r="C99" s="251"/>
      <c r="D99" s="94"/>
      <c r="E99" s="141">
        <f>ROUND(SUM('Alim S.P.'!G147:G154),0)</f>
        <v>1442692</v>
      </c>
      <c r="F99" s="94"/>
      <c r="G99" s="94"/>
      <c r="H99" s="234">
        <f>ROUND(SUM('Alim S.P.'!H147:H154),0)</f>
        <v>1196366</v>
      </c>
    </row>
    <row r="100" spans="1:8" ht="12.75">
      <c r="A100" s="232"/>
      <c r="B100" s="106"/>
      <c r="C100" s="251"/>
      <c r="D100" s="94"/>
      <c r="E100" s="145"/>
      <c r="F100" s="94"/>
      <c r="G100" s="94"/>
      <c r="H100" s="238"/>
    </row>
    <row r="101" spans="1:8" ht="12.75">
      <c r="A101" s="232"/>
      <c r="B101" s="107" t="s">
        <v>350</v>
      </c>
      <c r="C101" s="251"/>
      <c r="D101" s="94"/>
      <c r="E101" s="142">
        <f>SUM(E95:E99)</f>
        <v>21859452</v>
      </c>
      <c r="F101" s="94"/>
      <c r="G101" s="94"/>
      <c r="H101" s="235">
        <f>SUM(H95:H99)</f>
        <v>22992402</v>
      </c>
    </row>
    <row r="102" spans="1:8" ht="12.75">
      <c r="A102" s="232"/>
      <c r="B102" s="107"/>
      <c r="C102" s="251"/>
      <c r="D102" s="94"/>
      <c r="E102" s="141"/>
      <c r="F102" s="94"/>
      <c r="G102" s="94"/>
      <c r="H102" s="234"/>
    </row>
    <row r="103" spans="1:8" ht="12.75">
      <c r="A103" s="232"/>
      <c r="B103" s="106" t="s">
        <v>351</v>
      </c>
      <c r="C103" s="251"/>
      <c r="D103" s="94"/>
      <c r="E103" s="142">
        <f>E71+E85+E91+E101</f>
        <v>66810345</v>
      </c>
      <c r="F103" s="94"/>
      <c r="G103" s="94"/>
      <c r="H103" s="235">
        <f>H71+H85+H91+H101</f>
        <v>83160630</v>
      </c>
    </row>
    <row r="104" spans="1:8" ht="12.75">
      <c r="A104" s="232"/>
      <c r="B104" s="106"/>
      <c r="C104" s="251"/>
      <c r="D104" s="94"/>
      <c r="E104" s="141"/>
      <c r="F104" s="94"/>
      <c r="G104" s="94"/>
      <c r="H104" s="234"/>
    </row>
    <row r="105" spans="1:8" ht="12.75">
      <c r="A105" s="232" t="s">
        <v>1064</v>
      </c>
      <c r="B105" s="112" t="s">
        <v>193</v>
      </c>
      <c r="C105" s="251"/>
      <c r="D105" s="94"/>
      <c r="E105" s="141"/>
      <c r="F105" s="94"/>
      <c r="G105" s="94"/>
      <c r="H105" s="234"/>
    </row>
    <row r="106" spans="1:8" ht="12.75">
      <c r="A106" s="232"/>
      <c r="B106" s="106"/>
      <c r="C106" s="251"/>
      <c r="D106" s="94"/>
      <c r="E106" s="141"/>
      <c r="F106" s="94"/>
      <c r="G106" s="94"/>
      <c r="H106" s="234"/>
    </row>
    <row r="107" spans="1:8" ht="12.75">
      <c r="A107" s="232">
        <v>1</v>
      </c>
      <c r="B107" s="106" t="s">
        <v>194</v>
      </c>
      <c r="C107" s="251"/>
      <c r="D107" s="94"/>
      <c r="E107" s="141">
        <f>'Alim S.P.'!G162</f>
        <v>0</v>
      </c>
      <c r="F107" s="94"/>
      <c r="G107" s="94"/>
      <c r="H107" s="234">
        <f>'Alim S.P.'!H162</f>
        <v>0</v>
      </c>
    </row>
    <row r="108" spans="1:8" ht="12.75">
      <c r="A108" s="232">
        <v>2</v>
      </c>
      <c r="B108" s="106" t="s">
        <v>195</v>
      </c>
      <c r="C108" s="251"/>
      <c r="D108" s="94"/>
      <c r="E108" s="141">
        <f>ROUND(SUM('Alim S.P.'!G163),0)</f>
        <v>165882</v>
      </c>
      <c r="F108" s="94"/>
      <c r="G108" s="94"/>
      <c r="H108" s="234">
        <f>ROUND(SUM('Alim S.P.'!H163),0)</f>
        <v>211974</v>
      </c>
    </row>
    <row r="109" spans="1:8" ht="12.75">
      <c r="A109" s="232"/>
      <c r="B109" s="106"/>
      <c r="C109" s="251"/>
      <c r="D109" s="94"/>
      <c r="E109" s="141"/>
      <c r="F109" s="94"/>
      <c r="G109" s="94"/>
      <c r="H109" s="234"/>
    </row>
    <row r="110" spans="1:8" ht="12.75">
      <c r="A110" s="232"/>
      <c r="B110" s="106" t="s">
        <v>352</v>
      </c>
      <c r="C110" s="251"/>
      <c r="D110" s="94"/>
      <c r="E110" s="142">
        <f>SUM(E107:E108)</f>
        <v>165882</v>
      </c>
      <c r="F110" s="94"/>
      <c r="G110" s="94"/>
      <c r="H110" s="235">
        <f>SUM(H107:H108)</f>
        <v>211974</v>
      </c>
    </row>
    <row r="111" spans="1:8" ht="12.75">
      <c r="A111" s="232"/>
      <c r="B111" s="106"/>
      <c r="C111" s="251"/>
      <c r="D111" s="115"/>
      <c r="E111" s="146"/>
      <c r="F111" s="115"/>
      <c r="G111" s="115"/>
      <c r="H111" s="239"/>
    </row>
    <row r="112" spans="1:8" ht="12.75">
      <c r="A112" s="253"/>
      <c r="B112" s="254" t="s">
        <v>353</v>
      </c>
      <c r="C112" s="256"/>
      <c r="D112" s="115"/>
      <c r="E112" s="249">
        <f>E61+E103+E110</f>
        <v>107025235.34</v>
      </c>
      <c r="F112" s="115"/>
      <c r="G112" s="115"/>
      <c r="H112" s="255">
        <f>H61+H103+H110</f>
        <v>124973724.43</v>
      </c>
    </row>
    <row r="113" spans="2:8" ht="12.75">
      <c r="B113" s="41"/>
      <c r="C113" s="20"/>
      <c r="D113" s="20"/>
      <c r="E113" s="152"/>
      <c r="F113" s="20"/>
      <c r="G113" s="20"/>
      <c r="H113" s="132"/>
    </row>
    <row r="114" spans="1:8" ht="25.5">
      <c r="A114" s="240"/>
      <c r="B114" s="116" t="s">
        <v>354</v>
      </c>
      <c r="C114" s="229" t="s">
        <v>311</v>
      </c>
      <c r="D114" s="127"/>
      <c r="E114" s="147" t="s">
        <v>111</v>
      </c>
      <c r="F114" s="229" t="s">
        <v>311</v>
      </c>
      <c r="G114" s="127"/>
      <c r="H114" s="117" t="s">
        <v>393</v>
      </c>
    </row>
    <row r="115" spans="1:8" ht="12.75">
      <c r="A115" s="241"/>
      <c r="B115" s="118"/>
      <c r="C115" s="119"/>
      <c r="D115" s="119"/>
      <c r="E115" s="148"/>
      <c r="F115" s="119"/>
      <c r="G115" s="119"/>
      <c r="H115" s="231"/>
    </row>
    <row r="116" spans="1:8" ht="12.75">
      <c r="A116" s="232" t="s">
        <v>1019</v>
      </c>
      <c r="B116" s="120" t="s">
        <v>197</v>
      </c>
      <c r="C116" s="94"/>
      <c r="D116" s="94"/>
      <c r="E116" s="141"/>
      <c r="F116" s="94"/>
      <c r="G116" s="94"/>
      <c r="H116" s="234"/>
    </row>
    <row r="117" spans="1:8" ht="12.75">
      <c r="A117" s="232"/>
      <c r="B117" s="95"/>
      <c r="C117" s="94"/>
      <c r="D117" s="94"/>
      <c r="E117" s="141"/>
      <c r="F117" s="94"/>
      <c r="G117" s="94"/>
      <c r="H117" s="234"/>
    </row>
    <row r="118" spans="1:8" ht="12.75">
      <c r="A118" s="232" t="s">
        <v>312</v>
      </c>
      <c r="B118" s="121" t="s">
        <v>198</v>
      </c>
      <c r="C118" s="94"/>
      <c r="D118" s="94"/>
      <c r="E118" s="141">
        <f>ROUND(SUM('Alim S.P.'!G176:G180),0)</f>
        <v>14975231</v>
      </c>
      <c r="F118" s="94"/>
      <c r="G118" s="94"/>
      <c r="H118" s="234">
        <f>ROUND(SUM('Alim S.P.'!H176:H180),0)</f>
        <v>18723471</v>
      </c>
    </row>
    <row r="119" spans="1:8" ht="12.75">
      <c r="A119" s="232" t="s">
        <v>317</v>
      </c>
      <c r="B119" s="121" t="s">
        <v>355</v>
      </c>
      <c r="C119" s="94"/>
      <c r="D119" s="94"/>
      <c r="E119" s="141">
        <f>ROUND('Alim S.P.'!G181,0)</f>
        <v>34662793</v>
      </c>
      <c r="F119" s="94"/>
      <c r="G119" s="94"/>
      <c r="H119" s="234">
        <f>ROUND('Alim S.P.'!H181,0)</f>
        <v>30126255</v>
      </c>
    </row>
    <row r="120" spans="1:8" ht="12.75">
      <c r="A120" s="232" t="s">
        <v>322</v>
      </c>
      <c r="B120" s="121" t="s">
        <v>356</v>
      </c>
      <c r="C120" s="94"/>
      <c r="D120" s="94"/>
      <c r="E120" s="141">
        <f>ROUND('Alim S.P.'!G182,0)</f>
        <v>1341717</v>
      </c>
      <c r="F120" s="94"/>
      <c r="G120" s="94"/>
      <c r="H120" s="234">
        <f>ROUND('Alim S.P.'!H182,0)</f>
        <v>846597</v>
      </c>
    </row>
    <row r="121" spans="1:8" ht="12.75">
      <c r="A121" s="232" t="s">
        <v>347</v>
      </c>
      <c r="B121" s="121" t="s">
        <v>207</v>
      </c>
      <c r="C121" s="94"/>
      <c r="D121" s="94"/>
      <c r="E121" s="141">
        <f>ROUND(+SUM('Alim S.P.'!G184:G185),0)</f>
        <v>93375</v>
      </c>
      <c r="F121" s="94"/>
      <c r="G121" s="94"/>
      <c r="H121" s="234">
        <f>ROUND(+SUM('Alim S.P.'!H184:H185),0)</f>
        <v>860106</v>
      </c>
    </row>
    <row r="122" spans="1:8" ht="12.75">
      <c r="A122" s="232" t="s">
        <v>357</v>
      </c>
      <c r="B122" s="121" t="s">
        <v>358</v>
      </c>
      <c r="C122" s="94"/>
      <c r="D122" s="94"/>
      <c r="E122" s="141">
        <f>ROUND(SUM('Alim S.P.'!G186),0)</f>
        <v>75500</v>
      </c>
      <c r="F122" s="94"/>
      <c r="G122" s="94"/>
      <c r="H122" s="234">
        <f>ROUND(SUM('Alim S.P.'!H186),0)</f>
        <v>75500</v>
      </c>
    </row>
    <row r="123" spans="1:8" ht="12.75">
      <c r="A123" s="232" t="s">
        <v>359</v>
      </c>
      <c r="B123" s="121" t="s">
        <v>210</v>
      </c>
      <c r="C123" s="94"/>
      <c r="D123" s="94"/>
      <c r="E123" s="141">
        <f>ROUND(SUM('Alim S.P.'!G187),0)</f>
        <v>0</v>
      </c>
      <c r="F123" s="94"/>
      <c r="G123" s="94"/>
      <c r="H123" s="234">
        <f>ROUND(SUM('Alim S.P.'!H187),0)</f>
        <v>0</v>
      </c>
    </row>
    <row r="124" spans="1:8" ht="12.75">
      <c r="A124" s="232" t="s">
        <v>360</v>
      </c>
      <c r="B124" s="121" t="s">
        <v>211</v>
      </c>
      <c r="C124" s="94"/>
      <c r="D124" s="94"/>
      <c r="E124" s="225">
        <f>ROUND(SUM('Alim S.P.'!G189:G190),0)-1.66</f>
        <v>3081726.34</v>
      </c>
      <c r="F124" s="94"/>
      <c r="G124" s="94"/>
      <c r="H124" s="242">
        <f>ROUND(SUM('Alim S.P.'!H189:H190),0)+0.43</f>
        <v>3596168.43</v>
      </c>
    </row>
    <row r="125" spans="1:8" ht="12.75">
      <c r="A125" s="232" t="s">
        <v>361</v>
      </c>
      <c r="B125" s="122" t="s">
        <v>362</v>
      </c>
      <c r="C125" s="94"/>
      <c r="D125" s="94"/>
      <c r="E125" s="141">
        <f>ROUND('Alim S.P.'!G191,0)</f>
        <v>-9973536</v>
      </c>
      <c r="F125" s="94"/>
      <c r="G125" s="94"/>
      <c r="H125" s="234">
        <f>ROUND('Alim S.P.'!H191,0)</f>
        <v>-9973536</v>
      </c>
    </row>
    <row r="126" spans="1:8" ht="12.75">
      <c r="A126" s="243" t="s">
        <v>363</v>
      </c>
      <c r="B126" s="121" t="s">
        <v>364</v>
      </c>
      <c r="C126" s="94"/>
      <c r="D126" s="94"/>
      <c r="E126" s="141">
        <f>ROUND('Alim S.P.'!G192,0)</f>
        <v>297150</v>
      </c>
      <c r="F126" s="94"/>
      <c r="G126" s="94"/>
      <c r="H126" s="234">
        <f>ROUND('Alim S.P.'!H192,0)</f>
        <v>1858724</v>
      </c>
    </row>
    <row r="127" spans="1:8" ht="12.75">
      <c r="A127" s="232"/>
      <c r="B127" s="95"/>
      <c r="C127" s="94"/>
      <c r="D127" s="94"/>
      <c r="E127" s="141"/>
      <c r="F127" s="94"/>
      <c r="G127" s="94"/>
      <c r="H127" s="234"/>
    </row>
    <row r="128" spans="1:8" ht="12.75">
      <c r="A128" s="232"/>
      <c r="B128" s="95" t="s">
        <v>365</v>
      </c>
      <c r="C128" s="94"/>
      <c r="D128" s="94"/>
      <c r="E128" s="142">
        <f>SUM(E118:E127)</f>
        <v>44553956.34</v>
      </c>
      <c r="F128" s="94"/>
      <c r="G128" s="94"/>
      <c r="H128" s="235">
        <f>SUM(H118:H127)</f>
        <v>46113285.43</v>
      </c>
    </row>
    <row r="129" spans="1:8" ht="12.75">
      <c r="A129" s="232"/>
      <c r="B129" s="95"/>
      <c r="C129" s="94"/>
      <c r="D129" s="94"/>
      <c r="E129" s="141"/>
      <c r="F129" s="94"/>
      <c r="G129" s="94"/>
      <c r="H129" s="234"/>
    </row>
    <row r="130" spans="1:8" ht="12.75">
      <c r="A130" s="232" t="s">
        <v>1033</v>
      </c>
      <c r="B130" s="120" t="s">
        <v>366</v>
      </c>
      <c r="C130" s="94"/>
      <c r="D130" s="94"/>
      <c r="E130" s="141"/>
      <c r="F130" s="94"/>
      <c r="G130" s="94"/>
      <c r="H130" s="234"/>
    </row>
    <row r="131" spans="1:8" ht="12.75">
      <c r="A131" s="232"/>
      <c r="B131" s="95"/>
      <c r="C131" s="94"/>
      <c r="D131" s="94"/>
      <c r="E131" s="141"/>
      <c r="F131" s="94"/>
      <c r="G131" s="94"/>
      <c r="H131" s="234"/>
    </row>
    <row r="132" spans="1:8" ht="12.75">
      <c r="A132" s="232">
        <v>1</v>
      </c>
      <c r="B132" s="95" t="s">
        <v>367</v>
      </c>
      <c r="C132" s="94"/>
      <c r="D132" s="94"/>
      <c r="E132" s="141">
        <f>ROUND(SUM('Alim S.P.'!G219),0)</f>
        <v>835941</v>
      </c>
      <c r="F132" s="94"/>
      <c r="G132" s="94"/>
      <c r="H132" s="234">
        <f>ROUND(SUM('Alim S.P.'!H219),0)</f>
        <v>787776</v>
      </c>
    </row>
    <row r="133" spans="1:8" ht="12.75">
      <c r="A133" s="232">
        <v>2</v>
      </c>
      <c r="B133" s="95" t="s">
        <v>368</v>
      </c>
      <c r="C133" s="94"/>
      <c r="D133" s="94"/>
      <c r="E133" s="141">
        <f>ROUND(SUM('Alim S.P.'!G221:G227),0)</f>
        <v>6846907</v>
      </c>
      <c r="F133" s="94"/>
      <c r="G133" s="94"/>
      <c r="H133" s="234">
        <f>ROUND(SUM('Alim S.P.'!H221:H227),0)</f>
        <v>6871166</v>
      </c>
    </row>
    <row r="134" spans="1:8" ht="12.75">
      <c r="A134" s="232">
        <v>3</v>
      </c>
      <c r="B134" s="95" t="s">
        <v>369</v>
      </c>
      <c r="C134" s="94"/>
      <c r="D134" s="94"/>
      <c r="E134" s="141">
        <f>ROUND(SUM('Alim S.P.'!G228:G230),0)</f>
        <v>1895493</v>
      </c>
      <c r="F134" s="141">
        <f>ROUND(SUM('Alim S.P.'!H228:H229),0)</f>
        <v>2087965</v>
      </c>
      <c r="G134" s="141">
        <f>ROUND(SUM('Alim S.P.'!I228:I229),0)</f>
        <v>0</v>
      </c>
      <c r="H134" s="141">
        <f>ROUND(SUM('Alim S.P.'!H228:H230),0)</f>
        <v>2633342</v>
      </c>
    </row>
    <row r="135" spans="1:8" ht="12.75">
      <c r="A135" s="232">
        <v>4</v>
      </c>
      <c r="B135" s="95" t="s">
        <v>242</v>
      </c>
      <c r="C135" s="94"/>
      <c r="D135" s="94"/>
      <c r="E135" s="141">
        <f>ROUND(SUM('Alim S.P.'!G231:G231),0)</f>
        <v>7899934</v>
      </c>
      <c r="F135" s="141">
        <f>ROUND(SUM('Alim S.P.'!H231:H231),0)</f>
        <v>7248596</v>
      </c>
      <c r="G135" s="141">
        <f>ROUND(SUM('Alim S.P.'!I231:I231),0)</f>
        <v>0</v>
      </c>
      <c r="H135" s="141">
        <f>ROUND(SUM('Alim S.P.'!H231:H231),0)</f>
        <v>7248596</v>
      </c>
    </row>
    <row r="136" spans="1:8" ht="12.75">
      <c r="A136" s="232"/>
      <c r="B136" s="362">
        <f>6846907-E133</f>
        <v>0</v>
      </c>
      <c r="C136" s="94"/>
      <c r="D136" s="94"/>
      <c r="E136" s="141"/>
      <c r="F136" s="94"/>
      <c r="G136" s="94"/>
      <c r="H136" s="234"/>
    </row>
    <row r="137" spans="1:8" ht="12.75">
      <c r="A137" s="232"/>
      <c r="B137" s="95" t="s">
        <v>370</v>
      </c>
      <c r="C137" s="94"/>
      <c r="D137" s="94"/>
      <c r="E137" s="142">
        <f>SUM(E132:E136)</f>
        <v>17478275</v>
      </c>
      <c r="F137" s="94"/>
      <c r="G137" s="94"/>
      <c r="H137" s="235">
        <f>SUM(H132:H136)</f>
        <v>17540880</v>
      </c>
    </row>
    <row r="138" spans="1:8" ht="12.75">
      <c r="A138" s="232"/>
      <c r="B138" s="95"/>
      <c r="C138" s="94"/>
      <c r="D138" s="94"/>
      <c r="E138" s="141"/>
      <c r="F138" s="94"/>
      <c r="G138" s="94"/>
      <c r="H138" s="234"/>
    </row>
    <row r="139" spans="1:8" ht="12.75">
      <c r="A139" s="232" t="s">
        <v>1064</v>
      </c>
      <c r="B139" s="120" t="s">
        <v>371</v>
      </c>
      <c r="C139" s="94"/>
      <c r="D139" s="94"/>
      <c r="E139" s="142">
        <f>ROUND('Alim S.P.'!G234,0)</f>
        <v>1759123</v>
      </c>
      <c r="F139" s="94"/>
      <c r="G139" s="94"/>
      <c r="H139" s="235">
        <f>'Alim S.P.'!H234</f>
        <v>1621334.93</v>
      </c>
    </row>
    <row r="140" spans="1:8" ht="12.75">
      <c r="A140" s="232"/>
      <c r="B140" s="95"/>
      <c r="C140" s="94"/>
      <c r="D140" s="94"/>
      <c r="E140" s="141"/>
      <c r="F140" s="94"/>
      <c r="G140" s="94"/>
      <c r="H140" s="234"/>
    </row>
    <row r="141" spans="1:8" ht="12.75">
      <c r="A141" s="244" t="s">
        <v>1069</v>
      </c>
      <c r="B141" s="120" t="s">
        <v>372</v>
      </c>
      <c r="C141" s="123" t="s">
        <v>325</v>
      </c>
      <c r="D141" s="110" t="s">
        <v>326</v>
      </c>
      <c r="E141" s="141"/>
      <c r="F141" s="123" t="s">
        <v>325</v>
      </c>
      <c r="G141" s="110" t="s">
        <v>326</v>
      </c>
      <c r="H141" s="234"/>
    </row>
    <row r="142" spans="1:8" ht="12.75">
      <c r="A142" s="232"/>
      <c r="B142" s="95"/>
      <c r="C142" s="94"/>
      <c r="D142" s="94"/>
      <c r="E142" s="141"/>
      <c r="F142" s="94"/>
      <c r="G142" s="94"/>
      <c r="H142" s="234"/>
    </row>
    <row r="143" spans="1:8" ht="12.75">
      <c r="A143" s="232">
        <v>1</v>
      </c>
      <c r="B143" s="95" t="s">
        <v>373</v>
      </c>
      <c r="C143" s="94">
        <f>ROUND('Alim S.P.'!G238,0)</f>
        <v>0</v>
      </c>
      <c r="D143" s="94">
        <f>ROUND('Alim S.P.'!G237,0)</f>
        <v>0</v>
      </c>
      <c r="E143" s="141">
        <f aca="true" t="shared" si="3" ref="E143:E156">C143+D143</f>
        <v>0</v>
      </c>
      <c r="F143" s="94">
        <f>ROUND('Alim S.P.'!H237,0)</f>
        <v>0</v>
      </c>
      <c r="G143" s="94">
        <f>ROUND('Alim S.P.'!H238,0)</f>
        <v>0</v>
      </c>
      <c r="H143" s="234">
        <f aca="true" t="shared" si="4" ref="H143:H156">F143+G143</f>
        <v>0</v>
      </c>
    </row>
    <row r="144" spans="1:8" ht="12.75">
      <c r="A144" s="232">
        <v>2</v>
      </c>
      <c r="B144" s="124" t="s">
        <v>374</v>
      </c>
      <c r="C144" s="94">
        <f>ROUND('Alim S.P.'!G245+'Alim S.P.'!G248+'Alim S.P.'!G251,0)</f>
        <v>1673425</v>
      </c>
      <c r="D144" s="94"/>
      <c r="E144" s="141">
        <f t="shared" si="3"/>
        <v>1673425</v>
      </c>
      <c r="F144" s="94">
        <f>ROUND('Alim S.P.'!H245+'Alim S.P.'!H248+'Alim S.P.'!H251,0)</f>
        <v>5580632</v>
      </c>
      <c r="G144" s="94"/>
      <c r="H144" s="234">
        <f t="shared" si="4"/>
        <v>5580632</v>
      </c>
    </row>
    <row r="145" spans="1:8" ht="12.75">
      <c r="A145" s="232">
        <v>3</v>
      </c>
      <c r="B145" s="95" t="s">
        <v>375</v>
      </c>
      <c r="C145" s="94">
        <f>ROUND(SUM('Alim S.P.'!G258:G260),0)</f>
        <v>0</v>
      </c>
      <c r="D145" s="94"/>
      <c r="E145" s="141">
        <f t="shared" si="3"/>
        <v>0</v>
      </c>
      <c r="F145" s="94">
        <f>ROUND(SUM('Alim S.P.'!H258:H260),0)</f>
        <v>404023</v>
      </c>
      <c r="G145" s="94"/>
      <c r="H145" s="234">
        <f t="shared" si="4"/>
        <v>404023</v>
      </c>
    </row>
    <row r="146" spans="1:8" ht="12.75">
      <c r="A146" s="232">
        <v>4</v>
      </c>
      <c r="B146" s="95" t="s">
        <v>339</v>
      </c>
      <c r="C146" s="94">
        <f>ROUND(+'Alim S.P.'!G270+'Alim S.P.'!G271+'Alim S.P.'!G272+'Alim S.P.'!G246,0)</f>
        <v>2409277</v>
      </c>
      <c r="D146" s="94"/>
      <c r="E146" s="141">
        <f t="shared" si="3"/>
        <v>2409277</v>
      </c>
      <c r="F146" s="94">
        <f>ROUND(+'Alim S.P.'!H270+'Alim S.P.'!H271+'Alim S.P.'!H272+'Alim S.P.'!H246,0)</f>
        <v>2390576</v>
      </c>
      <c r="G146" s="94"/>
      <c r="H146" s="234">
        <f t="shared" si="4"/>
        <v>2390576</v>
      </c>
    </row>
    <row r="147" spans="1:8" ht="12.75">
      <c r="A147" s="232">
        <v>5</v>
      </c>
      <c r="B147" s="95" t="s">
        <v>376</v>
      </c>
      <c r="C147" s="94">
        <f>ROUND(SUM('Alim S.P.'!G262:G264),0)</f>
        <v>10888219</v>
      </c>
      <c r="D147" s="25"/>
      <c r="E147" s="141">
        <f t="shared" si="3"/>
        <v>10888219</v>
      </c>
      <c r="F147" s="94">
        <f>ROUND(SUM('Alim S.P.'!H262:H264),0)</f>
        <v>11754176</v>
      </c>
      <c r="G147" s="25"/>
      <c r="H147" s="234">
        <f t="shared" si="4"/>
        <v>11754176</v>
      </c>
    </row>
    <row r="148" spans="1:8" ht="12.75">
      <c r="A148" s="232">
        <v>6</v>
      </c>
      <c r="B148" s="95" t="s">
        <v>377</v>
      </c>
      <c r="C148" s="94">
        <f>ROUND(SUM('Alim S.P.'!G266:G268),0)</f>
        <v>694044</v>
      </c>
      <c r="D148" s="94"/>
      <c r="E148" s="141">
        <f t="shared" si="3"/>
        <v>694044</v>
      </c>
      <c r="F148" s="94">
        <f>ROUND(SUM('Alim S.P.'!H266:H268),0)</f>
        <v>738622</v>
      </c>
      <c r="G148" s="94"/>
      <c r="H148" s="234">
        <f t="shared" si="4"/>
        <v>738622</v>
      </c>
    </row>
    <row r="149" spans="1:8" ht="12.75">
      <c r="A149" s="232">
        <v>7</v>
      </c>
      <c r="B149" s="95" t="s">
        <v>378</v>
      </c>
      <c r="C149" s="94">
        <f>ROUND(SUM('Alim S.P.'!G311:G315),0)</f>
        <v>14746554</v>
      </c>
      <c r="D149" s="94"/>
      <c r="E149" s="141">
        <f t="shared" si="3"/>
        <v>14746554</v>
      </c>
      <c r="F149" s="94">
        <f>ROUND(SUM('Alim S.P.'!H311:H315),0)</f>
        <v>21817401</v>
      </c>
      <c r="G149" s="94"/>
      <c r="H149" s="234">
        <f t="shared" si="4"/>
        <v>21817401</v>
      </c>
    </row>
    <row r="150" spans="1:8" ht="12.75">
      <c r="A150" s="232">
        <v>8</v>
      </c>
      <c r="B150" s="95" t="s">
        <v>379</v>
      </c>
      <c r="C150" s="94"/>
      <c r="D150" s="94"/>
      <c r="E150" s="141">
        <f t="shared" si="3"/>
        <v>0</v>
      </c>
      <c r="F150" s="94"/>
      <c r="G150" s="94"/>
      <c r="H150" s="234">
        <f t="shared" si="4"/>
        <v>0</v>
      </c>
    </row>
    <row r="151" spans="1:8" ht="12.75">
      <c r="A151" s="232"/>
      <c r="B151" s="121" t="s">
        <v>380</v>
      </c>
      <c r="C151" s="94">
        <f>SUM('Alim S.P.'!G240:G241)</f>
        <v>0</v>
      </c>
      <c r="D151" s="94"/>
      <c r="E151" s="141">
        <f t="shared" si="3"/>
        <v>0</v>
      </c>
      <c r="F151" s="94">
        <f>SUM('Alim S.P.'!H240:H241)</f>
        <v>0</v>
      </c>
      <c r="G151" s="94"/>
      <c r="H151" s="234">
        <f t="shared" si="4"/>
        <v>0</v>
      </c>
    </row>
    <row r="152" spans="1:8" ht="12.75">
      <c r="A152" s="245"/>
      <c r="B152" s="121" t="s">
        <v>381</v>
      </c>
      <c r="C152" s="125"/>
      <c r="D152" s="125"/>
      <c r="E152" s="141">
        <f t="shared" si="3"/>
        <v>0</v>
      </c>
      <c r="F152" s="125"/>
      <c r="G152" s="125"/>
      <c r="H152" s="234">
        <f t="shared" si="4"/>
        <v>0</v>
      </c>
    </row>
    <row r="153" spans="1:8" ht="12.75">
      <c r="A153" s="232">
        <v>9</v>
      </c>
      <c r="B153" s="95" t="s">
        <v>382</v>
      </c>
      <c r="C153" s="94">
        <f>ROUND(SUM('Alim S.P.'!G299:G307),0)</f>
        <v>2892355</v>
      </c>
      <c r="D153" s="94"/>
      <c r="E153" s="141">
        <f t="shared" si="3"/>
        <v>2892355</v>
      </c>
      <c r="F153" s="94">
        <f>ROUND(SUM('Alim S.P.'!H299:H307),0)</f>
        <v>3814696</v>
      </c>
      <c r="G153" s="94"/>
      <c r="H153" s="234">
        <f t="shared" si="4"/>
        <v>3814696</v>
      </c>
    </row>
    <row r="154" spans="1:8" ht="12.75">
      <c r="A154" s="232">
        <v>10</v>
      </c>
      <c r="B154" s="95" t="s">
        <v>383</v>
      </c>
      <c r="C154" s="94">
        <f>ROUND(SUM('Alim S.P.'!G288:G296),0)</f>
        <v>211032</v>
      </c>
      <c r="D154" s="94"/>
      <c r="E154" s="141">
        <f t="shared" si="3"/>
        <v>211032</v>
      </c>
      <c r="F154" s="94">
        <f>ROUND(SUM('Alim S.P.'!H288:H296),0)</f>
        <v>2289621</v>
      </c>
      <c r="G154" s="94"/>
      <c r="H154" s="234">
        <f t="shared" si="4"/>
        <v>2289621</v>
      </c>
    </row>
    <row r="155" spans="1:8" ht="12.75">
      <c r="A155" s="232">
        <v>11</v>
      </c>
      <c r="B155" s="95" t="s">
        <v>384</v>
      </c>
      <c r="C155" s="94">
        <f>ROUND(SUM('Alim S.P.'!G278:G284),0)</f>
        <v>307211</v>
      </c>
      <c r="D155" s="94"/>
      <c r="E155" s="141">
        <f t="shared" si="3"/>
        <v>307211</v>
      </c>
      <c r="F155" s="94">
        <f>ROUND(SUM('Alim S.P.'!H278:H284),0)</f>
        <v>502582</v>
      </c>
      <c r="G155" s="94"/>
      <c r="H155" s="234">
        <f t="shared" si="4"/>
        <v>502582</v>
      </c>
    </row>
    <row r="156" spans="1:8" ht="12.75">
      <c r="A156" s="232">
        <v>12</v>
      </c>
      <c r="B156" s="95" t="s">
        <v>272</v>
      </c>
      <c r="C156" s="94">
        <f>ROUND(SUM('Alim S.P.'!G253:G255)+'Alim S.P.'!G247+'Alim S.P.'!G274+'Alim S.P.'!G275+'Alim S.P.'!G276+'Alim S.P.'!G285+SUM('Alim S.P.'!G316:G323),0)</f>
        <v>7451619</v>
      </c>
      <c r="D156" s="94"/>
      <c r="E156" s="141">
        <f t="shared" si="3"/>
        <v>7451619</v>
      </c>
      <c r="F156" s="94">
        <f>ROUND(SUM('Alim S.P.'!H253:H255)+'Alim S.P.'!H247+'Alim S.P.'!H274+'Alim S.P.'!H275+'Alim S.P.'!H276+'Alim S.P.'!H285+SUM('Alim S.P.'!H316:H323),0)</f>
        <v>7229148</v>
      </c>
      <c r="G156" s="94"/>
      <c r="H156" s="234">
        <f t="shared" si="4"/>
        <v>7229148</v>
      </c>
    </row>
    <row r="157" spans="1:8" ht="12.75">
      <c r="A157" s="232"/>
      <c r="B157" s="95"/>
      <c r="C157" s="94"/>
      <c r="D157" s="94"/>
      <c r="E157" s="141"/>
      <c r="F157" s="94"/>
      <c r="G157" s="94"/>
      <c r="H157" s="234"/>
    </row>
    <row r="158" spans="1:8" ht="12.75">
      <c r="A158" s="232"/>
      <c r="B158" s="95" t="s">
        <v>385</v>
      </c>
      <c r="C158" s="94">
        <f aca="true" t="shared" si="5" ref="C158:H158">SUM(C143:C156)</f>
        <v>41273736</v>
      </c>
      <c r="D158" s="94">
        <f t="shared" si="5"/>
        <v>0</v>
      </c>
      <c r="E158" s="142">
        <f t="shared" si="5"/>
        <v>41273736</v>
      </c>
      <c r="F158" s="94">
        <f t="shared" si="5"/>
        <v>56521477</v>
      </c>
      <c r="G158" s="94">
        <f t="shared" si="5"/>
        <v>0</v>
      </c>
      <c r="H158" s="235">
        <f t="shared" si="5"/>
        <v>56521477</v>
      </c>
    </row>
    <row r="159" spans="1:8" ht="12.75">
      <c r="A159" s="232"/>
      <c r="B159" s="95"/>
      <c r="C159" s="94"/>
      <c r="D159" s="94"/>
      <c r="E159" s="141"/>
      <c r="F159" s="94"/>
      <c r="G159" s="94"/>
      <c r="H159" s="234"/>
    </row>
    <row r="160" spans="1:8" ht="12.75">
      <c r="A160" s="232" t="s">
        <v>1074</v>
      </c>
      <c r="B160" s="120" t="s">
        <v>193</v>
      </c>
      <c r="C160" s="94"/>
      <c r="D160" s="94"/>
      <c r="E160" s="141"/>
      <c r="F160" s="94"/>
      <c r="G160" s="94"/>
      <c r="H160" s="234"/>
    </row>
    <row r="161" spans="1:8" ht="12.75">
      <c r="A161" s="232"/>
      <c r="B161" s="95"/>
      <c r="C161" s="94"/>
      <c r="D161" s="94"/>
      <c r="E161" s="141"/>
      <c r="F161" s="94"/>
      <c r="G161" s="94"/>
      <c r="H161" s="234"/>
    </row>
    <row r="162" spans="1:8" ht="12.75">
      <c r="A162" s="232">
        <v>1</v>
      </c>
      <c r="B162" s="95" t="s">
        <v>304</v>
      </c>
      <c r="C162" s="94"/>
      <c r="D162" s="94"/>
      <c r="E162" s="141">
        <f>ROUND('Alim S.P.'!G328,0)</f>
        <v>0</v>
      </c>
      <c r="F162" s="94"/>
      <c r="G162" s="94"/>
      <c r="H162" s="234">
        <f>'Alim S.P.'!H328</f>
        <v>6640.97</v>
      </c>
    </row>
    <row r="163" spans="1:8" ht="12.75">
      <c r="A163" s="232">
        <v>2</v>
      </c>
      <c r="B163" s="95" t="s">
        <v>305</v>
      </c>
      <c r="C163" s="94"/>
      <c r="D163" s="94"/>
      <c r="E163" s="141">
        <f>ROUND('Alim S.P.'!G329,0)</f>
        <v>1960145</v>
      </c>
      <c r="F163" s="94"/>
      <c r="G163" s="94"/>
      <c r="H163" s="234">
        <f>ROUND('Alim S.P.'!H329,0)</f>
        <v>3170106</v>
      </c>
    </row>
    <row r="164" spans="1:8" ht="12.75">
      <c r="A164" s="232"/>
      <c r="B164" s="95"/>
      <c r="C164" s="94"/>
      <c r="D164" s="94"/>
      <c r="E164" s="141"/>
      <c r="F164" s="94"/>
      <c r="G164" s="94"/>
      <c r="H164" s="234"/>
    </row>
    <row r="165" spans="1:8" ht="12.75">
      <c r="A165" s="232"/>
      <c r="B165" s="95" t="s">
        <v>352</v>
      </c>
      <c r="C165" s="94"/>
      <c r="D165" s="94"/>
      <c r="E165" s="142">
        <f>SUM(E162:E164)</f>
        <v>1960145</v>
      </c>
      <c r="F165" s="94"/>
      <c r="G165" s="94"/>
      <c r="H165" s="235">
        <f>SUM(H162:H164)</f>
        <v>3176746.97</v>
      </c>
    </row>
    <row r="166" spans="1:8" ht="12.75">
      <c r="A166" s="232"/>
      <c r="B166" s="95"/>
      <c r="C166" s="126"/>
      <c r="D166" s="115"/>
      <c r="E166" s="146"/>
      <c r="F166" s="126"/>
      <c r="G166" s="115"/>
      <c r="H166" s="239"/>
    </row>
    <row r="167" spans="1:8" ht="12.75">
      <c r="A167" s="253"/>
      <c r="B167" s="257" t="s">
        <v>386</v>
      </c>
      <c r="C167" s="115"/>
      <c r="D167" s="115"/>
      <c r="E167" s="258">
        <f>E128+E137+E139+E158+E165</f>
        <v>107025235.34</v>
      </c>
      <c r="F167" s="115"/>
      <c r="G167" s="115"/>
      <c r="H167" s="255">
        <f>H128+H137+H139+H158+H165</f>
        <v>124973724.33</v>
      </c>
    </row>
    <row r="168" spans="1:8" ht="12.75">
      <c r="A168" s="245"/>
      <c r="B168" s="41"/>
      <c r="C168" s="20"/>
      <c r="D168" s="20"/>
      <c r="E168" s="152"/>
      <c r="F168" s="20"/>
      <c r="G168" s="20"/>
      <c r="H168" s="238"/>
    </row>
    <row r="169" spans="1:8" ht="25.5">
      <c r="A169" s="264"/>
      <c r="B169" s="265" t="s">
        <v>387</v>
      </c>
      <c r="C169" s="263"/>
      <c r="D169" s="262"/>
      <c r="E169" s="149" t="s">
        <v>111</v>
      </c>
      <c r="F169" s="229"/>
      <c r="G169" s="127"/>
      <c r="H169" s="117" t="s">
        <v>393</v>
      </c>
    </row>
    <row r="170" spans="1:8" ht="12.75">
      <c r="A170" s="245"/>
      <c r="B170" s="120"/>
      <c r="C170" s="128"/>
      <c r="D170" s="129"/>
      <c r="E170" s="150"/>
      <c r="F170" s="128"/>
      <c r="G170" s="129"/>
      <c r="H170" s="246"/>
    </row>
    <row r="171" spans="1:8" ht="12.75">
      <c r="A171" s="245"/>
      <c r="B171" s="95" t="s">
        <v>388</v>
      </c>
      <c r="C171" s="128"/>
      <c r="D171" s="129"/>
      <c r="E171" s="141">
        <f>ROUND('Alim S.P.'!G338,0)</f>
        <v>0</v>
      </c>
      <c r="F171" s="141">
        <f>ROUND('Alim S.P.'!H338,0)</f>
        <v>0</v>
      </c>
      <c r="G171" s="141">
        <f>ROUND('Alim S.P.'!I338,0)</f>
        <v>0</v>
      </c>
      <c r="H171" s="234">
        <f>ROUND('Alim S.P.'!H338,0)</f>
        <v>0</v>
      </c>
    </row>
    <row r="172" spans="1:8" ht="12.75">
      <c r="A172" s="245"/>
      <c r="B172" s="95" t="s">
        <v>389</v>
      </c>
      <c r="C172" s="128"/>
      <c r="D172" s="129"/>
      <c r="E172" s="141">
        <f>ROUND('Alim S.P.'!G340,0)</f>
        <v>165991</v>
      </c>
      <c r="F172" s="141">
        <f>ROUND('Alim S.P.'!H340,0)</f>
        <v>342740</v>
      </c>
      <c r="G172" s="141">
        <f>ROUND('Alim S.P.'!I340,0)</f>
        <v>0</v>
      </c>
      <c r="H172" s="234">
        <f>ROUND('Alim S.P.'!H340,0)</f>
        <v>342740</v>
      </c>
    </row>
    <row r="173" spans="1:8" ht="12.75">
      <c r="A173" s="245"/>
      <c r="B173" s="95" t="s">
        <v>390</v>
      </c>
      <c r="C173" s="128"/>
      <c r="D173" s="128"/>
      <c r="E173" s="141">
        <f>ROUND('Alim S.P.'!G341,0)</f>
        <v>197137</v>
      </c>
      <c r="F173" s="141">
        <f>ROUND('Alim S.P.'!H341,0)</f>
        <v>141555</v>
      </c>
      <c r="G173" s="141">
        <f>ROUND('Alim S.P.'!I341,0)</f>
        <v>0</v>
      </c>
      <c r="H173" s="234">
        <f>ROUND('Alim S.P.'!H341,0)</f>
        <v>141555</v>
      </c>
    </row>
    <row r="174" spans="1:8" ht="12.75">
      <c r="A174" s="245"/>
      <c r="B174" s="95" t="s">
        <v>391</v>
      </c>
      <c r="C174" s="128"/>
      <c r="D174" s="128"/>
      <c r="E174" s="141">
        <f>ROUND('Alim S.P.'!G342,0)</f>
        <v>11452832</v>
      </c>
      <c r="F174" s="141">
        <f>ROUND('Alim S.P.'!H342,0)</f>
        <v>9212639</v>
      </c>
      <c r="G174" s="141">
        <f>ROUND('Alim S.P.'!I342,0)</f>
        <v>0</v>
      </c>
      <c r="H174" s="234">
        <f>ROUND('Alim S.P.'!H342,0)</f>
        <v>9212639</v>
      </c>
    </row>
    <row r="175" spans="1:8" ht="12.75">
      <c r="A175" s="245"/>
      <c r="B175" s="95" t="s">
        <v>392</v>
      </c>
      <c r="C175" s="128"/>
      <c r="D175" s="128"/>
      <c r="E175" s="259">
        <f>ROUND('Alim S.P.'!G343,0)</f>
        <v>489410</v>
      </c>
      <c r="F175" s="259">
        <f>ROUND('Alim S.P.'!H343,0)</f>
        <v>489410</v>
      </c>
      <c r="G175" s="259">
        <f>ROUND('Alim S.P.'!I343,0)</f>
        <v>0</v>
      </c>
      <c r="H175" s="234">
        <f>ROUND('Alim S.P.'!H343,0)</f>
        <v>489410</v>
      </c>
    </row>
    <row r="176" spans="1:8" ht="12.75">
      <c r="A176" s="247"/>
      <c r="B176" s="248" t="s">
        <v>519</v>
      </c>
      <c r="C176" s="260"/>
      <c r="D176" s="260"/>
      <c r="E176" s="261">
        <f>SUM(E171:E175)</f>
        <v>12305370</v>
      </c>
      <c r="F176" s="261">
        <f>SUM(F171:F175)</f>
        <v>10186344</v>
      </c>
      <c r="G176" s="261">
        <f>SUM(G171:G175)</f>
        <v>0</v>
      </c>
      <c r="H176" s="261">
        <f>SUM(H171:H175)</f>
        <v>10186344</v>
      </c>
    </row>
    <row r="177" spans="2:8" ht="12.75">
      <c r="B177" s="106"/>
      <c r="C177" s="104"/>
      <c r="D177" s="104"/>
      <c r="E177" s="151"/>
      <c r="F177" s="131"/>
      <c r="G177" s="131"/>
      <c r="H177" s="130"/>
    </row>
    <row r="178" spans="2:8" ht="12.75">
      <c r="B178" s="41"/>
      <c r="C178" s="20"/>
      <c r="D178" s="20"/>
      <c r="E178" s="152"/>
      <c r="F178" s="20"/>
      <c r="G178" s="20"/>
      <c r="H178" s="132"/>
    </row>
    <row r="179" spans="2:8" ht="12.75">
      <c r="B179" s="41"/>
      <c r="E179" s="137">
        <f>+E167-E112</f>
        <v>0</v>
      </c>
      <c r="F179" s="138">
        <f>+F167-F112</f>
        <v>0</v>
      </c>
      <c r="G179" s="138">
        <f>+G167-G112</f>
        <v>0</v>
      </c>
      <c r="H179" s="138">
        <f>+H167-H112</f>
        <v>-0.10000000894069672</v>
      </c>
    </row>
    <row r="180" ht="12.75">
      <c r="B180" s="41"/>
    </row>
    <row r="181" ht="12.75">
      <c r="B181" s="41"/>
    </row>
    <row r="182" ht="12.75">
      <c r="B182" s="41"/>
    </row>
    <row r="183" ht="12.75">
      <c r="B183" s="41"/>
    </row>
    <row r="184" ht="12.75">
      <c r="B184" s="41"/>
    </row>
    <row r="185" ht="12.75">
      <c r="B185" s="41"/>
    </row>
    <row r="186" ht="12.75">
      <c r="B186" s="41"/>
    </row>
    <row r="187" ht="12.75">
      <c r="B187" s="41"/>
    </row>
    <row r="188" ht="12.75">
      <c r="B188" s="41"/>
    </row>
    <row r="189" ht="12.75">
      <c r="B189" s="41"/>
    </row>
    <row r="190" ht="12.75">
      <c r="B190" s="41"/>
    </row>
    <row r="191" ht="12.75">
      <c r="B191" s="41"/>
    </row>
    <row r="192" ht="12.75">
      <c r="B192" s="41"/>
    </row>
    <row r="193" ht="12.75">
      <c r="B193" s="41"/>
    </row>
    <row r="194" ht="12.75">
      <c r="B194" s="41"/>
    </row>
    <row r="195" ht="12.75">
      <c r="B195" s="41"/>
    </row>
    <row r="196" ht="12.75">
      <c r="B196" s="41"/>
    </row>
    <row r="197" ht="12.75">
      <c r="B197" s="41"/>
    </row>
    <row r="198" ht="12.75">
      <c r="B198" s="41"/>
    </row>
    <row r="199" ht="12.75">
      <c r="B199" s="41"/>
    </row>
    <row r="200" ht="12.75">
      <c r="B200" s="41"/>
    </row>
    <row r="201" ht="12.75">
      <c r="B201" s="41"/>
    </row>
    <row r="202" ht="12.75">
      <c r="B202" s="41"/>
    </row>
    <row r="203" ht="12.75">
      <c r="B203" s="41"/>
    </row>
    <row r="204" ht="12.75">
      <c r="B204" s="41"/>
    </row>
    <row r="205" ht="12.75">
      <c r="B205" s="41"/>
    </row>
    <row r="206" ht="12.75">
      <c r="B206" s="41"/>
    </row>
    <row r="207" ht="12.75">
      <c r="B207" s="41"/>
    </row>
    <row r="208" ht="12.75">
      <c r="B208" s="41"/>
    </row>
    <row r="209" ht="12.75">
      <c r="B209" s="41"/>
    </row>
    <row r="210" ht="12.75">
      <c r="B210" s="41"/>
    </row>
    <row r="211" ht="12.75">
      <c r="B211" s="41"/>
    </row>
    <row r="212" ht="12.75">
      <c r="B212" s="41"/>
    </row>
    <row r="213" ht="12.75">
      <c r="B213" s="41"/>
    </row>
    <row r="214" ht="12.75">
      <c r="B214" s="41"/>
    </row>
    <row r="215" ht="12.75">
      <c r="B215" s="41"/>
    </row>
    <row r="216" ht="12.75">
      <c r="B216" s="41"/>
    </row>
    <row r="217" ht="12.75">
      <c r="B217" s="41"/>
    </row>
    <row r="218" ht="12.75">
      <c r="B218" s="41"/>
    </row>
    <row r="219" ht="12.75">
      <c r="B219" s="41"/>
    </row>
    <row r="220" ht="12.75">
      <c r="B220" s="41"/>
    </row>
    <row r="221" ht="12.75">
      <c r="B221" s="41"/>
    </row>
    <row r="222" ht="12.75">
      <c r="B222" s="41"/>
    </row>
    <row r="223" ht="12.75">
      <c r="B223" s="41"/>
    </row>
    <row r="224" ht="12.75">
      <c r="B224" s="41"/>
    </row>
    <row r="225" ht="12.75">
      <c r="B225" s="41"/>
    </row>
    <row r="226" ht="12.75">
      <c r="B226" s="41"/>
    </row>
    <row r="227" ht="12.75">
      <c r="B227" s="41"/>
    </row>
    <row r="228" ht="12.75">
      <c r="B228" s="41"/>
    </row>
    <row r="229" ht="12.75">
      <c r="B229" s="41"/>
    </row>
    <row r="230" ht="12.75">
      <c r="B230" s="41"/>
    </row>
    <row r="231" ht="12.75">
      <c r="B231" s="41"/>
    </row>
    <row r="232" ht="12.75">
      <c r="B232" s="41"/>
    </row>
    <row r="233" ht="12.75">
      <c r="B233" s="41"/>
    </row>
    <row r="234" ht="12.75">
      <c r="B234" s="41"/>
    </row>
    <row r="235" ht="12.75">
      <c r="B235" s="41"/>
    </row>
    <row r="236" ht="12.75">
      <c r="B236" s="41"/>
    </row>
    <row r="237" ht="12.75">
      <c r="B237" s="41"/>
    </row>
    <row r="238" ht="12.75">
      <c r="B238" s="41"/>
    </row>
    <row r="239" ht="12.75">
      <c r="B239" s="41"/>
    </row>
    <row r="240" ht="12.75">
      <c r="B240" s="41"/>
    </row>
    <row r="241" ht="12.75">
      <c r="B241" s="41"/>
    </row>
    <row r="242" ht="12.75">
      <c r="B242" s="41"/>
    </row>
    <row r="243" ht="12.75">
      <c r="B243" s="41"/>
    </row>
    <row r="244" ht="12.75">
      <c r="B244" s="41"/>
    </row>
    <row r="245" ht="12.75">
      <c r="B245" s="41"/>
    </row>
    <row r="246" ht="12.75">
      <c r="B246" s="41"/>
    </row>
    <row r="247" ht="12.75">
      <c r="B247" s="41"/>
    </row>
    <row r="248" ht="12.75">
      <c r="B248" s="41"/>
    </row>
    <row r="249" ht="12.75">
      <c r="B249" s="41"/>
    </row>
    <row r="250" ht="12.75">
      <c r="B250" s="41"/>
    </row>
    <row r="251" ht="12.75">
      <c r="B251" s="41"/>
    </row>
    <row r="252" ht="12.75">
      <c r="B252" s="41"/>
    </row>
    <row r="253" ht="12.75">
      <c r="B253" s="41"/>
    </row>
    <row r="254" ht="12.75">
      <c r="B254" s="41"/>
    </row>
    <row r="255" ht="12.75">
      <c r="B255" s="41"/>
    </row>
    <row r="256" ht="12.75">
      <c r="B256" s="41"/>
    </row>
    <row r="257" ht="12.75">
      <c r="B257" s="41"/>
    </row>
    <row r="258" ht="12.75">
      <c r="B258" s="41"/>
    </row>
    <row r="259" ht="12.75">
      <c r="B259" s="41"/>
    </row>
    <row r="260" ht="12.75">
      <c r="B260" s="41"/>
    </row>
    <row r="261" ht="12.75">
      <c r="B261" s="41"/>
    </row>
    <row r="262" ht="12.75">
      <c r="B262" s="41"/>
    </row>
    <row r="263" ht="12.75">
      <c r="B263" s="41"/>
    </row>
    <row r="264" ht="12.75">
      <c r="B264" s="41"/>
    </row>
    <row r="265" ht="12.75">
      <c r="B265" s="41"/>
    </row>
    <row r="266" ht="12.75">
      <c r="B266" s="41"/>
    </row>
    <row r="267" ht="12.75">
      <c r="B267" s="41"/>
    </row>
    <row r="268" ht="12.75">
      <c r="B268" s="41"/>
    </row>
    <row r="269" ht="12.75">
      <c r="B269" s="41"/>
    </row>
    <row r="270" ht="12.75">
      <c r="B270" s="41"/>
    </row>
    <row r="271" ht="12.75">
      <c r="B271" s="41"/>
    </row>
    <row r="272" ht="12.75">
      <c r="B272" s="41"/>
    </row>
    <row r="273" ht="12.75">
      <c r="B273" s="41"/>
    </row>
    <row r="274" ht="12.75">
      <c r="B274" s="41"/>
    </row>
    <row r="275" ht="12.75">
      <c r="B275" s="41"/>
    </row>
    <row r="276" ht="12.75">
      <c r="B276" s="41"/>
    </row>
    <row r="277" ht="12.75">
      <c r="B277" s="41"/>
    </row>
    <row r="278" ht="12.75">
      <c r="B278" s="41"/>
    </row>
    <row r="279" ht="12.75">
      <c r="B279" s="41"/>
    </row>
    <row r="280" ht="12.75">
      <c r="B280" s="41"/>
    </row>
    <row r="281" ht="12.75">
      <c r="B281" s="41"/>
    </row>
    <row r="282" ht="12.75">
      <c r="B282" s="41"/>
    </row>
    <row r="283" ht="12.75">
      <c r="B283" s="41"/>
    </row>
    <row r="284" ht="12.75">
      <c r="B284" s="41"/>
    </row>
    <row r="285" ht="12.75">
      <c r="B285" s="41"/>
    </row>
    <row r="286" ht="12.75">
      <c r="B286" s="41"/>
    </row>
    <row r="287" ht="12.75">
      <c r="B287" s="41"/>
    </row>
    <row r="288" ht="12.75">
      <c r="B288" s="41"/>
    </row>
    <row r="289" ht="12.75">
      <c r="B289" s="41"/>
    </row>
    <row r="290" ht="12.75">
      <c r="B290" s="41"/>
    </row>
    <row r="291" ht="12.75">
      <c r="B291" s="41"/>
    </row>
    <row r="292" ht="12.75">
      <c r="B292" s="41"/>
    </row>
    <row r="293" ht="12.75">
      <c r="B293" s="41"/>
    </row>
    <row r="294" ht="12.75">
      <c r="B294" s="41"/>
    </row>
    <row r="295" ht="12.75">
      <c r="B295" s="41"/>
    </row>
    <row r="296" ht="12.75">
      <c r="B296" s="41"/>
    </row>
    <row r="297" ht="12.75">
      <c r="B297" s="41"/>
    </row>
    <row r="298" ht="12.75">
      <c r="B298" s="41"/>
    </row>
    <row r="299" ht="12.75">
      <c r="B299" s="41"/>
    </row>
    <row r="300" ht="12.75">
      <c r="B300" s="41"/>
    </row>
    <row r="301" ht="12.75">
      <c r="B301" s="41"/>
    </row>
    <row r="302" ht="12.75">
      <c r="B302" s="41"/>
    </row>
    <row r="303" ht="12.75">
      <c r="B303" s="41"/>
    </row>
    <row r="304" ht="12.75">
      <c r="B304" s="41"/>
    </row>
    <row r="305" ht="12.75">
      <c r="B305" s="41"/>
    </row>
  </sheetData>
  <sheetProtection/>
  <mergeCells count="2">
    <mergeCell ref="A1:H1"/>
    <mergeCell ref="A2:H2"/>
  </mergeCells>
  <printOptions gridLines="1"/>
  <pageMargins left="0.77" right="0.15748031496062992" top="0.67" bottom="0.3937007874015748" header="0.15748031496062992" footer="0.15748031496062992"/>
  <pageSetup firstPageNumber="3" useFirstPageNumber="1" horizontalDpi="600" verticalDpi="600" orientation="portrait" paperSize="9" scale="74" r:id="rId1"/>
  <rowBreaks count="2" manualBreakCount="2">
    <brk id="62" max="7" man="1"/>
    <brk id="11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90"/>
  <sheetViews>
    <sheetView zoomScalePageLayoutView="0" workbookViewId="0" topLeftCell="A327">
      <selection activeCell="G349" sqref="G349:H349"/>
    </sheetView>
  </sheetViews>
  <sheetFormatPr defaultColWidth="9.140625" defaultRowHeight="12.75"/>
  <cols>
    <col min="1" max="1" width="4.00390625" style="7" customWidth="1"/>
    <col min="2" max="2" width="4.00390625" style="8" customWidth="1"/>
    <col min="3" max="3" width="3.7109375" style="8" customWidth="1"/>
    <col min="4" max="4" width="3.140625" style="9" customWidth="1"/>
    <col min="5" max="5" width="5.00390625" style="9" customWidth="1"/>
    <col min="6" max="6" width="48.57421875" style="88" customWidth="1"/>
    <col min="7" max="7" width="17.57421875" style="89" customWidth="1"/>
    <col min="8" max="8" width="19.00390625" style="89" customWidth="1"/>
    <col min="9" max="9" width="15.7109375" style="134" customWidth="1"/>
    <col min="10" max="16384" width="9.140625" style="9" customWidth="1"/>
  </cols>
  <sheetData>
    <row r="1" ht="18.75">
      <c r="C1" s="87" t="s">
        <v>505</v>
      </c>
    </row>
    <row r="2" spans="1:9" s="5" customFormat="1" ht="18.75">
      <c r="A2" s="4" t="s">
        <v>110</v>
      </c>
      <c r="C2" s="6"/>
      <c r="F2" s="162"/>
      <c r="G2" s="100"/>
      <c r="H2" s="307"/>
      <c r="I2" s="135"/>
    </row>
    <row r="3" spans="1:9" s="5" customFormat="1" ht="18.75">
      <c r="A3" s="4"/>
      <c r="C3" s="6"/>
      <c r="F3" s="162"/>
      <c r="G3" s="90"/>
      <c r="H3" s="90"/>
      <c r="I3" s="135"/>
    </row>
    <row r="4" spans="7:9" ht="11.25" customHeight="1">
      <c r="G4" s="91" t="s">
        <v>108</v>
      </c>
      <c r="H4" s="91" t="s">
        <v>109</v>
      </c>
      <c r="I4" s="136"/>
    </row>
    <row r="5" ht="12.75">
      <c r="E5" s="10" t="s">
        <v>112</v>
      </c>
    </row>
    <row r="7" spans="1:5" ht="12.75">
      <c r="A7" s="7">
        <v>10</v>
      </c>
      <c r="B7" s="8">
        <v>0</v>
      </c>
      <c r="C7" s="8">
        <v>0</v>
      </c>
      <c r="E7" s="9" t="s">
        <v>113</v>
      </c>
    </row>
    <row r="8" spans="2:5" ht="12.75">
      <c r="B8" s="8">
        <v>100</v>
      </c>
      <c r="C8" s="8">
        <v>0</v>
      </c>
      <c r="E8" s="9" t="s">
        <v>923</v>
      </c>
    </row>
    <row r="9" spans="2:5" ht="12.75">
      <c r="B9" s="8">
        <v>200</v>
      </c>
      <c r="C9" s="8">
        <v>0</v>
      </c>
      <c r="E9" s="9" t="s">
        <v>114</v>
      </c>
    </row>
    <row r="10" spans="2:8" ht="12.75">
      <c r="B10" s="8">
        <v>300</v>
      </c>
      <c r="C10" s="8">
        <v>0</v>
      </c>
      <c r="E10" s="9" t="s">
        <v>115</v>
      </c>
      <c r="G10" s="89">
        <v>540963.16</v>
      </c>
      <c r="H10" s="89">
        <v>624199.52</v>
      </c>
    </row>
    <row r="11" spans="2:5" ht="12.75">
      <c r="B11" s="8">
        <v>400</v>
      </c>
      <c r="C11" s="8">
        <v>0</v>
      </c>
      <c r="E11" s="9" t="s">
        <v>926</v>
      </c>
    </row>
    <row r="12" spans="1:6" ht="12.75">
      <c r="A12" s="11"/>
      <c r="B12" s="12">
        <v>500</v>
      </c>
      <c r="C12" s="12">
        <v>0</v>
      </c>
      <c r="D12" s="13"/>
      <c r="E12" s="13" t="s">
        <v>116</v>
      </c>
      <c r="F12" s="163"/>
    </row>
    <row r="14" spans="1:5" ht="12.75">
      <c r="A14" s="7">
        <v>20</v>
      </c>
      <c r="B14" s="8">
        <v>0</v>
      </c>
      <c r="C14" s="8">
        <v>0</v>
      </c>
      <c r="E14" s="9" t="s">
        <v>117</v>
      </c>
    </row>
    <row r="15" spans="2:5" ht="12.75">
      <c r="B15" s="8">
        <v>100</v>
      </c>
      <c r="C15" s="8">
        <v>0</v>
      </c>
      <c r="E15" s="9" t="s">
        <v>119</v>
      </c>
    </row>
    <row r="16" spans="3:8" ht="12.75">
      <c r="C16" s="8">
        <v>10</v>
      </c>
      <c r="F16" s="88" t="s">
        <v>120</v>
      </c>
      <c r="G16" s="89">
        <v>46961.42</v>
      </c>
      <c r="H16" s="89">
        <v>46961.42</v>
      </c>
    </row>
    <row r="17" ht="12.75">
      <c r="F17" s="88" t="s">
        <v>121</v>
      </c>
    </row>
    <row r="18" spans="2:5" ht="12.75">
      <c r="B18" s="8">
        <v>200</v>
      </c>
      <c r="C18" s="8">
        <v>0</v>
      </c>
      <c r="E18" s="9" t="s">
        <v>928</v>
      </c>
    </row>
    <row r="19" spans="3:8" ht="12.75">
      <c r="C19" s="8">
        <v>10</v>
      </c>
      <c r="F19" s="88" t="s">
        <v>122</v>
      </c>
      <c r="G19" s="89">
        <v>1128070.73</v>
      </c>
      <c r="H19" s="89">
        <v>1127650.55</v>
      </c>
    </row>
    <row r="20" spans="3:8" ht="12.75">
      <c r="C20" s="8">
        <v>20</v>
      </c>
      <c r="F20" s="88" t="s">
        <v>123</v>
      </c>
      <c r="G20" s="89">
        <v>55539312.58</v>
      </c>
      <c r="H20" s="89">
        <v>55259018.21</v>
      </c>
    </row>
    <row r="21" spans="2:5" ht="12.75">
      <c r="B21" s="8">
        <v>300</v>
      </c>
      <c r="C21" s="8">
        <v>0</v>
      </c>
      <c r="E21" s="9" t="s">
        <v>929</v>
      </c>
    </row>
    <row r="22" spans="3:8" ht="12.75">
      <c r="C22" s="8">
        <v>10</v>
      </c>
      <c r="F22" s="88" t="s">
        <v>929</v>
      </c>
      <c r="G22" s="89">
        <v>5851171.47</v>
      </c>
      <c r="H22" s="89">
        <v>5691501.03</v>
      </c>
    </row>
    <row r="23" spans="2:5" ht="12.75">
      <c r="B23" s="8">
        <v>400</v>
      </c>
      <c r="C23" s="8">
        <v>0</v>
      </c>
      <c r="E23" s="9" t="s">
        <v>124</v>
      </c>
    </row>
    <row r="24" spans="3:8" ht="12.75">
      <c r="C24" s="8">
        <v>10</v>
      </c>
      <c r="F24" s="88" t="s">
        <v>930</v>
      </c>
      <c r="G24" s="89">
        <v>4292314.83</v>
      </c>
      <c r="H24" s="89">
        <v>6117475.33</v>
      </c>
    </row>
    <row r="25" spans="3:6" ht="12.75">
      <c r="C25" s="8">
        <v>11</v>
      </c>
      <c r="F25" s="88" t="s">
        <v>125</v>
      </c>
    </row>
    <row r="26" spans="2:5" ht="12.75">
      <c r="B26" s="8">
        <v>500</v>
      </c>
      <c r="C26" s="8">
        <v>0</v>
      </c>
      <c r="E26" s="9" t="s">
        <v>126</v>
      </c>
    </row>
    <row r="27" spans="3:8" ht="12.75">
      <c r="C27" s="8">
        <v>10</v>
      </c>
      <c r="F27" s="88" t="s">
        <v>126</v>
      </c>
      <c r="G27" s="89">
        <v>3680270</v>
      </c>
      <c r="H27" s="89">
        <v>4004434.67</v>
      </c>
    </row>
    <row r="28" spans="2:5" ht="12.75">
      <c r="B28" s="8">
        <v>600</v>
      </c>
      <c r="C28" s="8">
        <v>0</v>
      </c>
      <c r="E28" s="9" t="s">
        <v>1091</v>
      </c>
    </row>
    <row r="29" spans="3:8" ht="12.75">
      <c r="C29" s="8">
        <v>10</v>
      </c>
      <c r="F29" s="88" t="s">
        <v>1091</v>
      </c>
      <c r="G29" s="89">
        <v>1815511.1</v>
      </c>
      <c r="H29" s="89">
        <v>1955645.28</v>
      </c>
    </row>
    <row r="30" spans="2:5" ht="12.75">
      <c r="B30" s="8">
        <v>700</v>
      </c>
      <c r="C30" s="8">
        <v>0</v>
      </c>
      <c r="E30" s="9" t="s">
        <v>127</v>
      </c>
    </row>
    <row r="31" spans="3:8" ht="12.75">
      <c r="C31" s="8">
        <v>10</v>
      </c>
      <c r="F31" s="88" t="s">
        <v>127</v>
      </c>
      <c r="G31" s="89">
        <v>8113890.28</v>
      </c>
      <c r="H31" s="89">
        <v>10013070.25</v>
      </c>
    </row>
    <row r="32" spans="3:8" ht="12.75">
      <c r="C32" s="8">
        <v>20</v>
      </c>
      <c r="F32" s="164" t="s">
        <v>475</v>
      </c>
      <c r="G32" s="89">
        <v>3843867.74</v>
      </c>
      <c r="H32" s="89">
        <v>3571642.45</v>
      </c>
    </row>
    <row r="33" spans="2:8" ht="12.75">
      <c r="B33" s="8">
        <v>800</v>
      </c>
      <c r="C33" s="8">
        <v>0</v>
      </c>
      <c r="E33" s="9" t="s">
        <v>116</v>
      </c>
      <c r="G33" s="89">
        <v>315245.6</v>
      </c>
      <c r="H33" s="89">
        <v>320134.28</v>
      </c>
    </row>
    <row r="35" spans="1:5" ht="12.75">
      <c r="A35" s="7">
        <v>30</v>
      </c>
      <c r="B35" s="8">
        <v>0</v>
      </c>
      <c r="C35" s="8">
        <v>0</v>
      </c>
      <c r="E35" s="9" t="s">
        <v>128</v>
      </c>
    </row>
    <row r="36" spans="2:5" ht="12.75">
      <c r="B36" s="8">
        <v>100</v>
      </c>
      <c r="C36" s="8">
        <v>0</v>
      </c>
      <c r="E36" s="9" t="s">
        <v>129</v>
      </c>
    </row>
    <row r="37" spans="3:8" ht="12.75">
      <c r="C37" s="8">
        <v>10</v>
      </c>
      <c r="F37" s="88" t="s">
        <v>130</v>
      </c>
      <c r="G37" s="89">
        <v>65814.18</v>
      </c>
      <c r="H37" s="89">
        <v>65814.18</v>
      </c>
    </row>
    <row r="38" spans="3:8" ht="12.75">
      <c r="C38" s="8">
        <v>20</v>
      </c>
      <c r="F38" s="88" t="s">
        <v>131</v>
      </c>
      <c r="G38" s="89">
        <v>743489.47</v>
      </c>
      <c r="H38" s="89">
        <v>743489.47</v>
      </c>
    </row>
    <row r="39" spans="3:8" ht="12.75">
      <c r="C39" s="8">
        <v>90</v>
      </c>
      <c r="F39" s="88" t="s">
        <v>132</v>
      </c>
      <c r="G39" s="89">
        <v>0</v>
      </c>
      <c r="H39" s="89">
        <v>153239.85</v>
      </c>
    </row>
    <row r="40" spans="2:5" ht="12.75">
      <c r="B40" s="8">
        <v>200</v>
      </c>
      <c r="C40" s="8">
        <v>0</v>
      </c>
      <c r="E40" s="9" t="s">
        <v>133</v>
      </c>
    </row>
    <row r="41" spans="3:6" ht="12.75">
      <c r="C41" s="8">
        <v>10</v>
      </c>
      <c r="F41" s="88" t="s">
        <v>130</v>
      </c>
    </row>
    <row r="42" spans="3:6" ht="12.75">
      <c r="C42" s="8">
        <v>20</v>
      </c>
      <c r="F42" s="88" t="s">
        <v>131</v>
      </c>
    </row>
    <row r="43" spans="3:6" ht="12.75">
      <c r="C43" s="8">
        <v>90</v>
      </c>
      <c r="F43" s="88" t="s">
        <v>132</v>
      </c>
    </row>
    <row r="44" spans="2:5" ht="12.75">
      <c r="B44" s="8">
        <v>300</v>
      </c>
      <c r="C44" s="8">
        <v>0</v>
      </c>
      <c r="E44" s="9" t="s">
        <v>134</v>
      </c>
    </row>
    <row r="45" spans="3:6" ht="12.75">
      <c r="C45" s="8">
        <v>10</v>
      </c>
      <c r="F45" s="88" t="s">
        <v>130</v>
      </c>
    </row>
    <row r="46" spans="3:6" ht="12.75">
      <c r="C46" s="8">
        <v>20</v>
      </c>
      <c r="F46" s="88" t="s">
        <v>131</v>
      </c>
    </row>
    <row r="47" spans="3:6" ht="12.75">
      <c r="C47" s="8">
        <v>90</v>
      </c>
      <c r="F47" s="88" t="s">
        <v>132</v>
      </c>
    </row>
    <row r="48" spans="2:8" ht="12.75">
      <c r="B48" s="8">
        <v>500</v>
      </c>
      <c r="C48" s="8">
        <v>0</v>
      </c>
      <c r="E48" s="9" t="s">
        <v>135</v>
      </c>
      <c r="G48" s="92"/>
      <c r="H48" s="92"/>
    </row>
    <row r="50" ht="12.75">
      <c r="E50" s="10" t="s">
        <v>136</v>
      </c>
    </row>
    <row r="52" spans="1:5" ht="12.75">
      <c r="A52" s="7">
        <v>100</v>
      </c>
      <c r="B52" s="8">
        <v>0</v>
      </c>
      <c r="C52" s="8">
        <v>0</v>
      </c>
      <c r="E52" s="9" t="s">
        <v>137</v>
      </c>
    </row>
    <row r="53" spans="2:8" ht="12.75">
      <c r="B53" s="8">
        <v>100</v>
      </c>
      <c r="C53" s="8">
        <v>0</v>
      </c>
      <c r="E53" s="9" t="s">
        <v>138</v>
      </c>
      <c r="H53" s="89">
        <v>0</v>
      </c>
    </row>
    <row r="54" spans="2:8" ht="12.75">
      <c r="B54" s="8">
        <v>200</v>
      </c>
      <c r="C54" s="8">
        <v>0</v>
      </c>
      <c r="E54" s="9" t="s">
        <v>139</v>
      </c>
      <c r="G54" s="89">
        <v>262266.63</v>
      </c>
      <c r="H54" s="89">
        <v>335946.21</v>
      </c>
    </row>
    <row r="56" spans="1:5" ht="12.75">
      <c r="A56" s="7">
        <v>110</v>
      </c>
      <c r="B56" s="8">
        <v>0</v>
      </c>
      <c r="C56" s="8">
        <v>0</v>
      </c>
      <c r="E56" s="9" t="s">
        <v>140</v>
      </c>
    </row>
    <row r="57" spans="2:5" ht="12.75">
      <c r="B57" s="8">
        <v>100</v>
      </c>
      <c r="C57" s="8">
        <v>0</v>
      </c>
      <c r="E57" s="9" t="s">
        <v>129</v>
      </c>
    </row>
    <row r="58" spans="2:8" ht="12.75">
      <c r="B58" s="8">
        <v>100</v>
      </c>
      <c r="C58" s="8">
        <v>10</v>
      </c>
      <c r="F58" s="88" t="s">
        <v>129</v>
      </c>
      <c r="G58" s="89">
        <f>-127539.4-233+31721137.79</f>
        <v>31593365.39</v>
      </c>
      <c r="H58" s="89">
        <v>47623820.88</v>
      </c>
    </row>
    <row r="59" spans="2:5" ht="12.75">
      <c r="B59" s="8">
        <v>110</v>
      </c>
      <c r="C59" s="8">
        <v>0</v>
      </c>
      <c r="E59" s="9" t="s">
        <v>141</v>
      </c>
    </row>
    <row r="60" spans="3:6" ht="12.75">
      <c r="C60" s="8">
        <v>10</v>
      </c>
      <c r="F60" s="88" t="s">
        <v>484</v>
      </c>
    </row>
    <row r="61" spans="3:6" ht="12.75">
      <c r="C61" s="8">
        <v>20</v>
      </c>
      <c r="F61" s="88" t="s">
        <v>485</v>
      </c>
    </row>
    <row r="62" spans="3:6" ht="12.75">
      <c r="C62" s="8">
        <v>30</v>
      </c>
      <c r="F62" s="88" t="s">
        <v>486</v>
      </c>
    </row>
    <row r="63" spans="3:6" ht="12.75">
      <c r="C63" s="8">
        <v>40</v>
      </c>
      <c r="F63" s="88" t="s">
        <v>487</v>
      </c>
    </row>
    <row r="64" spans="2:5" ht="12.75">
      <c r="B64" s="8">
        <v>150</v>
      </c>
      <c r="C64" s="8">
        <v>0</v>
      </c>
      <c r="E64" s="9" t="s">
        <v>142</v>
      </c>
    </row>
    <row r="65" spans="3:8" ht="12.75">
      <c r="C65" s="8">
        <v>10</v>
      </c>
      <c r="F65" s="164" t="s">
        <v>144</v>
      </c>
      <c r="G65" s="89">
        <v>0</v>
      </c>
      <c r="H65" s="89">
        <v>473379.46</v>
      </c>
    </row>
    <row r="66" spans="3:8" ht="12.75">
      <c r="C66" s="8">
        <v>20</v>
      </c>
      <c r="F66" s="164" t="s">
        <v>145</v>
      </c>
      <c r="G66" s="92"/>
      <c r="H66" s="92"/>
    </row>
    <row r="67" spans="3:6" ht="12.75">
      <c r="C67" s="8">
        <v>30</v>
      </c>
      <c r="F67" s="164" t="s">
        <v>146</v>
      </c>
    </row>
    <row r="68" spans="2:5" ht="12.75">
      <c r="B68" s="8">
        <v>200</v>
      </c>
      <c r="C68" s="8">
        <v>0</v>
      </c>
      <c r="E68" s="9" t="s">
        <v>143</v>
      </c>
    </row>
    <row r="69" spans="3:8" ht="12.75">
      <c r="C69" s="8">
        <v>10</v>
      </c>
      <c r="F69" s="88" t="s">
        <v>144</v>
      </c>
      <c r="G69" s="89">
        <v>5556329.82</v>
      </c>
      <c r="H69" s="89">
        <v>2787805.71</v>
      </c>
    </row>
    <row r="70" spans="3:8" ht="12.75">
      <c r="C70" s="8">
        <v>91</v>
      </c>
      <c r="F70" s="88" t="s">
        <v>145</v>
      </c>
      <c r="G70" s="89">
        <v>0</v>
      </c>
      <c r="H70" s="89">
        <v>121422.04</v>
      </c>
    </row>
    <row r="71" spans="3:8" ht="12.75">
      <c r="C71" s="8">
        <v>92</v>
      </c>
      <c r="F71" s="88" t="s">
        <v>146</v>
      </c>
      <c r="G71" s="89">
        <v>0</v>
      </c>
      <c r="H71" s="89">
        <v>1400.24</v>
      </c>
    </row>
    <row r="72" spans="2:5" ht="12.75">
      <c r="B72" s="8">
        <v>300</v>
      </c>
      <c r="C72" s="8">
        <v>0</v>
      </c>
      <c r="E72" s="9" t="s">
        <v>147</v>
      </c>
    </row>
    <row r="73" spans="3:8" ht="12.75">
      <c r="C73" s="8">
        <v>10</v>
      </c>
      <c r="F73" s="88" t="s">
        <v>144</v>
      </c>
      <c r="G73" s="89">
        <v>31105.53</v>
      </c>
      <c r="H73" s="89">
        <v>40574.88</v>
      </c>
    </row>
    <row r="74" spans="3:6" ht="12.75">
      <c r="C74" s="8">
        <v>91</v>
      </c>
      <c r="F74" s="88" t="s">
        <v>145</v>
      </c>
    </row>
    <row r="75" spans="3:6" ht="12.75">
      <c r="C75" s="8">
        <v>92</v>
      </c>
      <c r="F75" s="88" t="s">
        <v>146</v>
      </c>
    </row>
    <row r="76" spans="2:5" ht="12.75">
      <c r="B76" s="8">
        <v>400</v>
      </c>
      <c r="C76" s="8">
        <v>0</v>
      </c>
      <c r="E76" s="9" t="s">
        <v>148</v>
      </c>
    </row>
    <row r="77" spans="3:8" ht="12.75">
      <c r="C77" s="8">
        <v>10</v>
      </c>
      <c r="F77" s="88" t="s">
        <v>144</v>
      </c>
      <c r="G77" s="89">
        <v>3533982.5</v>
      </c>
      <c r="H77" s="89">
        <v>4666711.99</v>
      </c>
    </row>
    <row r="78" spans="3:8" ht="12.75">
      <c r="C78" s="8">
        <v>91</v>
      </c>
      <c r="F78" s="88" t="s">
        <v>145</v>
      </c>
      <c r="G78" s="89">
        <v>0</v>
      </c>
      <c r="H78" s="89">
        <v>22100.78</v>
      </c>
    </row>
    <row r="79" spans="3:6" ht="12.75">
      <c r="C79" s="8">
        <v>92</v>
      </c>
      <c r="F79" s="88" t="s">
        <v>146</v>
      </c>
    </row>
    <row r="80" spans="2:5" ht="12.75">
      <c r="B80" s="8">
        <v>500</v>
      </c>
      <c r="C80" s="8">
        <v>0</v>
      </c>
      <c r="E80" s="9" t="s">
        <v>149</v>
      </c>
    </row>
    <row r="81" spans="3:8" ht="12.75">
      <c r="C81" s="8">
        <v>10</v>
      </c>
      <c r="F81" s="88" t="s">
        <v>150</v>
      </c>
      <c r="G81" s="89">
        <v>14670.53</v>
      </c>
      <c r="H81" s="89">
        <v>17644.57</v>
      </c>
    </row>
    <row r="82" spans="3:7" ht="12.75">
      <c r="C82" s="8">
        <v>20</v>
      </c>
      <c r="F82" s="88" t="s">
        <v>151</v>
      </c>
      <c r="G82" s="89">
        <v>113.54</v>
      </c>
    </row>
    <row r="83" spans="3:8" ht="12.75">
      <c r="C83" s="8">
        <v>30</v>
      </c>
      <c r="F83" s="88" t="s">
        <v>152</v>
      </c>
      <c r="G83" s="89">
        <v>32.41</v>
      </c>
      <c r="H83" s="89">
        <v>868.44</v>
      </c>
    </row>
    <row r="84" spans="3:9" ht="15">
      <c r="C84" s="8">
        <v>40</v>
      </c>
      <c r="F84" s="88" t="s">
        <v>153</v>
      </c>
      <c r="G84" s="89">
        <v>7099.26</v>
      </c>
      <c r="H84" s="89">
        <v>12803.24</v>
      </c>
      <c r="I84" s="182"/>
    </row>
    <row r="85" spans="3:6" ht="12.75">
      <c r="C85" s="8">
        <v>50</v>
      </c>
      <c r="F85" s="88" t="s">
        <v>154</v>
      </c>
    </row>
    <row r="86" spans="3:6" ht="12.75">
      <c r="C86" s="8">
        <v>60</v>
      </c>
      <c r="F86" s="88" t="s">
        <v>155</v>
      </c>
    </row>
    <row r="87" spans="3:8" ht="12.75">
      <c r="C87" s="8">
        <v>90</v>
      </c>
      <c r="F87" s="88" t="s">
        <v>156</v>
      </c>
      <c r="G87" s="89">
        <v>261681.49</v>
      </c>
      <c r="H87" s="89">
        <v>311952.88</v>
      </c>
    </row>
    <row r="88" spans="3:8" ht="12.75">
      <c r="C88" s="8">
        <v>91</v>
      </c>
      <c r="F88" s="88" t="s">
        <v>145</v>
      </c>
      <c r="G88" s="89">
        <v>0</v>
      </c>
      <c r="H88" s="89">
        <v>6448.18</v>
      </c>
    </row>
    <row r="89" spans="3:6" ht="12.75">
      <c r="C89" s="8">
        <v>92</v>
      </c>
      <c r="F89" s="88" t="s">
        <v>146</v>
      </c>
    </row>
    <row r="90" spans="2:5" ht="12.75">
      <c r="B90" s="8">
        <v>600</v>
      </c>
      <c r="C90" s="8">
        <v>0</v>
      </c>
      <c r="E90" s="9" t="s">
        <v>157</v>
      </c>
    </row>
    <row r="91" spans="3:8" ht="12.75">
      <c r="C91" s="8">
        <v>10</v>
      </c>
      <c r="F91" s="88" t="s">
        <v>954</v>
      </c>
      <c r="G91" s="89">
        <v>214914.06</v>
      </c>
      <c r="H91" s="89">
        <v>225680.16</v>
      </c>
    </row>
    <row r="92" spans="3:6" ht="12.75">
      <c r="C92" s="8">
        <v>11</v>
      </c>
      <c r="F92" s="88" t="s">
        <v>158</v>
      </c>
    </row>
    <row r="93" spans="3:6" ht="12.75">
      <c r="C93" s="8">
        <v>12</v>
      </c>
      <c r="F93" s="88" t="s">
        <v>107</v>
      </c>
    </row>
    <row r="94" spans="3:8" ht="12.75">
      <c r="C94" s="8">
        <v>21</v>
      </c>
      <c r="F94" s="88" t="s">
        <v>159</v>
      </c>
      <c r="G94" s="89">
        <v>0</v>
      </c>
      <c r="H94" s="89">
        <v>341.05</v>
      </c>
    </row>
    <row r="95" spans="3:6" ht="12.75">
      <c r="C95" s="8">
        <v>22</v>
      </c>
      <c r="F95" s="88" t="s">
        <v>160</v>
      </c>
    </row>
    <row r="96" spans="3:6" ht="12.75">
      <c r="C96" s="8">
        <v>23</v>
      </c>
      <c r="F96" s="88" t="s">
        <v>161</v>
      </c>
    </row>
    <row r="97" spans="3:6" ht="12.75">
      <c r="C97" s="8">
        <v>24</v>
      </c>
      <c r="F97" s="88" t="s">
        <v>162</v>
      </c>
    </row>
    <row r="98" spans="3:8" ht="12.75">
      <c r="C98" s="8">
        <v>90</v>
      </c>
      <c r="F98" s="88" t="s">
        <v>163</v>
      </c>
      <c r="G98" s="89">
        <v>2239.22</v>
      </c>
      <c r="H98" s="89">
        <v>560.36</v>
      </c>
    </row>
    <row r="99" spans="2:5" ht="12.75">
      <c r="B99" s="8">
        <v>700</v>
      </c>
      <c r="C99" s="8">
        <v>0</v>
      </c>
      <c r="E99" s="9" t="s">
        <v>164</v>
      </c>
    </row>
    <row r="100" spans="3:8" ht="12.75">
      <c r="C100" s="8">
        <v>10</v>
      </c>
      <c r="F100" s="88" t="s">
        <v>165</v>
      </c>
      <c r="G100" s="89">
        <v>1536417.52</v>
      </c>
      <c r="H100" s="89">
        <v>1510603.95</v>
      </c>
    </row>
    <row r="101" spans="3:8" ht="12.75">
      <c r="C101" s="8">
        <v>11</v>
      </c>
      <c r="F101" s="88" t="s">
        <v>166</v>
      </c>
      <c r="G101" s="89">
        <v>27355.9</v>
      </c>
      <c r="H101" s="89">
        <v>38125.89</v>
      </c>
    </row>
    <row r="102" spans="3:8" ht="12.75">
      <c r="C102" s="8">
        <v>15</v>
      </c>
      <c r="F102" s="88" t="s">
        <v>167</v>
      </c>
      <c r="G102" s="89">
        <v>70182.71</v>
      </c>
      <c r="H102" s="89">
        <v>83411.24</v>
      </c>
    </row>
    <row r="103" spans="3:8" ht="12.75">
      <c r="C103" s="8">
        <v>20</v>
      </c>
      <c r="F103" s="88" t="s">
        <v>168</v>
      </c>
      <c r="G103" s="89">
        <v>1964642.26</v>
      </c>
      <c r="H103" s="89">
        <v>1923478.76</v>
      </c>
    </row>
    <row r="104" spans="3:6" ht="12.75">
      <c r="C104" s="8">
        <v>30</v>
      </c>
      <c r="F104" s="88" t="s">
        <v>169</v>
      </c>
    </row>
    <row r="105" spans="3:9" ht="12.75">
      <c r="C105" s="9">
        <v>40</v>
      </c>
      <c r="F105" s="88" t="s">
        <v>170</v>
      </c>
      <c r="G105" s="89">
        <v>261648.17</v>
      </c>
      <c r="H105" s="89">
        <v>91249.2</v>
      </c>
      <c r="I105" s="168"/>
    </row>
    <row r="106" spans="3:8" ht="12.75">
      <c r="C106" s="8">
        <v>50</v>
      </c>
      <c r="F106" s="88" t="s">
        <v>171</v>
      </c>
      <c r="G106" s="89">
        <v>13103.99</v>
      </c>
      <c r="H106" s="89">
        <v>2478.99</v>
      </c>
    </row>
    <row r="107" spans="3:8" ht="12.75">
      <c r="C107" s="8">
        <v>90</v>
      </c>
      <c r="F107" s="88" t="s">
        <v>132</v>
      </c>
      <c r="G107" s="89">
        <v>208612.25</v>
      </c>
      <c r="H107" s="89">
        <v>192501.23</v>
      </c>
    </row>
    <row r="108" spans="3:8" ht="12.75">
      <c r="C108" s="8">
        <v>91</v>
      </c>
      <c r="F108" s="88" t="s">
        <v>145</v>
      </c>
      <c r="G108" s="89">
        <v>0</v>
      </c>
      <c r="H108" s="89">
        <v>19996.88</v>
      </c>
    </row>
    <row r="109" spans="3:8" ht="12.75">
      <c r="C109" s="8">
        <v>92</v>
      </c>
      <c r="F109" s="88" t="s">
        <v>146</v>
      </c>
      <c r="G109" s="89">
        <v>0</v>
      </c>
      <c r="H109" s="89">
        <v>515991.78</v>
      </c>
    </row>
    <row r="110" spans="2:5" ht="12.75">
      <c r="B110" s="8">
        <v>800</v>
      </c>
      <c r="C110" s="8">
        <v>0</v>
      </c>
      <c r="E110" s="9" t="s">
        <v>172</v>
      </c>
    </row>
    <row r="111" spans="1:8" ht="12.75">
      <c r="A111" s="9"/>
      <c r="B111" s="9"/>
      <c r="C111" s="8">
        <v>10</v>
      </c>
      <c r="F111" s="88" t="s">
        <v>173</v>
      </c>
      <c r="G111" s="89">
        <v>62880.55</v>
      </c>
      <c r="H111" s="89">
        <v>69762.17</v>
      </c>
    </row>
    <row r="112" spans="3:6" ht="12.75">
      <c r="C112" s="8">
        <v>20</v>
      </c>
      <c r="F112" s="88" t="s">
        <v>174</v>
      </c>
    </row>
    <row r="113" spans="3:8" ht="12.75">
      <c r="C113" s="8">
        <v>30</v>
      </c>
      <c r="F113" s="88" t="s">
        <v>175</v>
      </c>
      <c r="G113" s="89">
        <v>1300</v>
      </c>
      <c r="H113" s="89">
        <v>1300</v>
      </c>
    </row>
    <row r="114" spans="3:6" ht="12.75">
      <c r="C114" s="8">
        <v>40</v>
      </c>
      <c r="F114" s="88" t="s">
        <v>176</v>
      </c>
    </row>
    <row r="115" spans="3:6" ht="12.75">
      <c r="C115" s="8">
        <v>90</v>
      </c>
      <c r="F115" s="88" t="s">
        <v>177</v>
      </c>
    </row>
    <row r="116" spans="2:8" ht="12.75">
      <c r="B116" s="8">
        <v>900</v>
      </c>
      <c r="C116" s="9">
        <v>0</v>
      </c>
      <c r="E116" s="9" t="s">
        <v>132</v>
      </c>
      <c r="G116" s="89">
        <v>594381.64</v>
      </c>
      <c r="H116" s="89">
        <v>574988.26</v>
      </c>
    </row>
    <row r="117" ht="12.75">
      <c r="C117" s="9"/>
    </row>
    <row r="118" spans="2:5" ht="12.75">
      <c r="B118" s="8">
        <v>0</v>
      </c>
      <c r="C118" s="8">
        <v>0</v>
      </c>
      <c r="E118" s="9" t="s">
        <v>178</v>
      </c>
    </row>
    <row r="119" spans="2:8" ht="12.75">
      <c r="B119" s="8">
        <v>100</v>
      </c>
      <c r="C119" s="8">
        <v>0</v>
      </c>
      <c r="E119" s="9" t="s">
        <v>135</v>
      </c>
      <c r="G119" s="89">
        <v>250</v>
      </c>
      <c r="H119" s="89">
        <v>250</v>
      </c>
    </row>
    <row r="121" spans="1:5" ht="12.75">
      <c r="A121" s="7">
        <v>130</v>
      </c>
      <c r="B121" s="8">
        <v>0</v>
      </c>
      <c r="C121" s="8">
        <v>0</v>
      </c>
      <c r="E121" s="9" t="s">
        <v>179</v>
      </c>
    </row>
    <row r="122" spans="2:5" ht="12.75">
      <c r="B122" s="8">
        <v>100</v>
      </c>
      <c r="C122" s="8">
        <v>0</v>
      </c>
      <c r="E122" s="9" t="s">
        <v>180</v>
      </c>
    </row>
    <row r="123" spans="3:8" ht="12.75">
      <c r="C123" s="8">
        <v>10</v>
      </c>
      <c r="F123" s="88" t="s">
        <v>488</v>
      </c>
      <c r="G123" s="89">
        <v>0</v>
      </c>
      <c r="H123" s="89">
        <v>11840.29</v>
      </c>
    </row>
    <row r="124" spans="3:6" ht="12.75">
      <c r="C124" s="8">
        <v>20</v>
      </c>
      <c r="F124" s="88" t="s">
        <v>489</v>
      </c>
    </row>
    <row r="125" spans="3:6" ht="12.75">
      <c r="C125" s="8">
        <v>30</v>
      </c>
      <c r="F125" s="88" t="s">
        <v>490</v>
      </c>
    </row>
    <row r="126" spans="3:6" ht="12.75">
      <c r="C126" s="8">
        <v>40</v>
      </c>
      <c r="F126" s="88" t="s">
        <v>491</v>
      </c>
    </row>
    <row r="127" spans="3:6" ht="12.75">
      <c r="C127" s="8">
        <v>50</v>
      </c>
      <c r="F127" s="88" t="s">
        <v>492</v>
      </c>
    </row>
    <row r="128" spans="3:6" ht="12.75">
      <c r="C128" s="8">
        <v>60</v>
      </c>
      <c r="F128" s="88" t="s">
        <v>493</v>
      </c>
    </row>
    <row r="129" spans="2:5" ht="12.75">
      <c r="B129" s="8">
        <v>200</v>
      </c>
      <c r="C129" s="8">
        <v>0</v>
      </c>
      <c r="E129" s="9" t="s">
        <v>181</v>
      </c>
    </row>
    <row r="130" spans="3:6" ht="12.75">
      <c r="C130" s="8">
        <v>5</v>
      </c>
      <c r="F130" s="88" t="s">
        <v>301</v>
      </c>
    </row>
    <row r="131" spans="3:6" ht="12.75">
      <c r="C131" s="8">
        <v>10</v>
      </c>
      <c r="F131" s="88" t="s">
        <v>494</v>
      </c>
    </row>
    <row r="132" spans="3:6" ht="12.75">
      <c r="C132" s="8">
        <v>20</v>
      </c>
      <c r="F132" s="88" t="s">
        <v>489</v>
      </c>
    </row>
    <row r="133" spans="3:8" ht="12.75">
      <c r="C133" s="8">
        <v>21</v>
      </c>
      <c r="F133" s="88" t="s">
        <v>514</v>
      </c>
      <c r="G133" s="89">
        <v>0</v>
      </c>
      <c r="H133" s="89">
        <v>766.71</v>
      </c>
    </row>
    <row r="134" spans="3:7" ht="12.75">
      <c r="C134" s="8">
        <v>30</v>
      </c>
      <c r="F134" s="88" t="s">
        <v>490</v>
      </c>
      <c r="G134" s="89">
        <v>0</v>
      </c>
    </row>
    <row r="135" spans="3:8" ht="12.75">
      <c r="C135" s="8">
        <v>31</v>
      </c>
      <c r="F135" s="88" t="s">
        <v>515</v>
      </c>
      <c r="G135" s="89">
        <v>0</v>
      </c>
      <c r="H135" s="89">
        <v>450</v>
      </c>
    </row>
    <row r="136" spans="3:6" ht="12.75">
      <c r="C136" s="8">
        <v>40</v>
      </c>
      <c r="F136" s="88" t="s">
        <v>491</v>
      </c>
    </row>
    <row r="137" spans="3:8" ht="12.75">
      <c r="C137" s="8">
        <v>50</v>
      </c>
      <c r="F137" s="88" t="s">
        <v>516</v>
      </c>
      <c r="G137" s="89">
        <v>0</v>
      </c>
      <c r="H137" s="89">
        <v>2099.23</v>
      </c>
    </row>
    <row r="138" spans="3:8" ht="12.75">
      <c r="C138" s="8">
        <v>60</v>
      </c>
      <c r="F138" s="88" t="s">
        <v>517</v>
      </c>
      <c r="G138" s="89">
        <v>0</v>
      </c>
      <c r="H138" s="89">
        <v>6357.6</v>
      </c>
    </row>
    <row r="139" spans="3:8" ht="12.75">
      <c r="C139" s="9">
        <v>61</v>
      </c>
      <c r="F139" s="88" t="s">
        <v>518</v>
      </c>
      <c r="G139" s="89">
        <v>0</v>
      </c>
      <c r="H139" s="89">
        <v>5441.3</v>
      </c>
    </row>
    <row r="141" spans="2:5" ht="12.75">
      <c r="B141" s="8">
        <v>300</v>
      </c>
      <c r="C141" s="8">
        <v>0</v>
      </c>
      <c r="E141" s="9" t="s">
        <v>182</v>
      </c>
    </row>
    <row r="142" spans="3:8" ht="12.75">
      <c r="C142" s="8">
        <v>10</v>
      </c>
      <c r="F142" s="88" t="s">
        <v>183</v>
      </c>
      <c r="G142" s="89">
        <v>20412875.91</v>
      </c>
      <c r="H142" s="89">
        <v>21766873.82</v>
      </c>
    </row>
    <row r="143" spans="3:9" ht="12.75">
      <c r="C143" s="8">
        <v>20</v>
      </c>
      <c r="F143" s="88" t="s">
        <v>184</v>
      </c>
      <c r="G143" s="89">
        <v>3884.43</v>
      </c>
      <c r="H143" s="89">
        <v>2207.38</v>
      </c>
      <c r="I143" s="89"/>
    </row>
    <row r="144" spans="2:5" ht="12.75">
      <c r="B144" s="8">
        <v>400</v>
      </c>
      <c r="C144" s="8">
        <v>0</v>
      </c>
      <c r="E144" s="9" t="s">
        <v>185</v>
      </c>
    </row>
    <row r="145" spans="2:5" ht="12.75">
      <c r="B145" s="8">
        <v>500</v>
      </c>
      <c r="C145" s="8">
        <v>0</v>
      </c>
      <c r="E145" s="9" t="s">
        <v>186</v>
      </c>
    </row>
    <row r="146" spans="2:5" ht="12.75">
      <c r="B146" s="8">
        <v>600</v>
      </c>
      <c r="C146" s="8">
        <v>0</v>
      </c>
      <c r="E146" s="9" t="s">
        <v>187</v>
      </c>
    </row>
    <row r="147" spans="3:8" ht="12.75">
      <c r="C147" s="8">
        <v>10</v>
      </c>
      <c r="F147" s="88" t="s">
        <v>188</v>
      </c>
      <c r="G147" s="89">
        <v>124120.07</v>
      </c>
      <c r="H147" s="89">
        <v>181016.12</v>
      </c>
    </row>
    <row r="148" spans="3:8" ht="12.75">
      <c r="C148" s="8">
        <v>11</v>
      </c>
      <c r="F148" s="88" t="s">
        <v>512</v>
      </c>
      <c r="G148" s="89">
        <v>398126.4</v>
      </c>
      <c r="H148" s="89">
        <v>642288.6</v>
      </c>
    </row>
    <row r="149" spans="3:8" ht="12.75">
      <c r="C149" s="8">
        <v>12</v>
      </c>
      <c r="F149" s="88" t="s">
        <v>513</v>
      </c>
      <c r="G149" s="89">
        <v>85591.25</v>
      </c>
      <c r="H149" s="89">
        <v>114961.2</v>
      </c>
    </row>
    <row r="150" spans="3:8" ht="12.75">
      <c r="C150" s="8">
        <v>13</v>
      </c>
      <c r="F150" s="88" t="s">
        <v>520</v>
      </c>
      <c r="G150" s="89">
        <v>834581.24</v>
      </c>
      <c r="H150" s="89">
        <v>257802.66</v>
      </c>
    </row>
    <row r="151" spans="3:8" ht="12.75">
      <c r="C151" s="8">
        <v>20</v>
      </c>
      <c r="F151" s="88" t="s">
        <v>495</v>
      </c>
      <c r="G151" s="89">
        <v>273.49</v>
      </c>
      <c r="H151" s="89">
        <v>297.49</v>
      </c>
    </row>
    <row r="152" spans="3:8" ht="12.75">
      <c r="C152" s="8">
        <v>30</v>
      </c>
      <c r="F152" s="88" t="s">
        <v>496</v>
      </c>
      <c r="G152" s="134"/>
      <c r="H152" s="134"/>
    </row>
    <row r="153" spans="3:6" ht="12.75">
      <c r="C153" s="8">
        <v>40</v>
      </c>
      <c r="F153" s="88" t="s">
        <v>497</v>
      </c>
    </row>
    <row r="154" spans="3:6" ht="12.75">
      <c r="C154" s="8">
        <v>50</v>
      </c>
      <c r="F154" s="88" t="s">
        <v>498</v>
      </c>
    </row>
    <row r="156" spans="2:5" ht="12.75">
      <c r="B156" s="8">
        <v>900</v>
      </c>
      <c r="C156" s="8">
        <v>0</v>
      </c>
      <c r="E156" s="9" t="s">
        <v>189</v>
      </c>
    </row>
    <row r="157" spans="3:6" ht="12.75">
      <c r="C157" s="9">
        <v>10</v>
      </c>
      <c r="F157" s="88" t="s">
        <v>190</v>
      </c>
    </row>
    <row r="158" spans="3:8" ht="12.75">
      <c r="C158" s="9">
        <v>20</v>
      </c>
      <c r="F158" s="88" t="s">
        <v>191</v>
      </c>
      <c r="G158" s="92"/>
      <c r="H158" s="92"/>
    </row>
    <row r="159" spans="3:6" ht="12.75">
      <c r="C159" s="9">
        <v>30</v>
      </c>
      <c r="F159" s="88" t="s">
        <v>192</v>
      </c>
    </row>
    <row r="161" spans="1:5" ht="12.75">
      <c r="A161" s="7">
        <v>140</v>
      </c>
      <c r="B161" s="8">
        <v>0</v>
      </c>
      <c r="C161" s="8">
        <v>0</v>
      </c>
      <c r="E161" s="9" t="s">
        <v>193</v>
      </c>
    </row>
    <row r="162" spans="2:6" ht="12.75">
      <c r="B162" s="8">
        <v>100</v>
      </c>
      <c r="C162" s="8">
        <v>0</v>
      </c>
      <c r="F162" s="88" t="s">
        <v>194</v>
      </c>
    </row>
    <row r="163" spans="2:8" ht="12.75">
      <c r="B163" s="8">
        <v>200</v>
      </c>
      <c r="C163" s="8">
        <v>0</v>
      </c>
      <c r="F163" s="88" t="s">
        <v>195</v>
      </c>
      <c r="G163" s="89">
        <v>165881.96</v>
      </c>
      <c r="H163" s="89">
        <v>211974.31</v>
      </c>
    </row>
    <row r="164" ht="12.75">
      <c r="F164" s="165"/>
    </row>
    <row r="165" spans="1:5" ht="12.75">
      <c r="A165" s="7">
        <v>195</v>
      </c>
      <c r="B165" s="8">
        <v>0</v>
      </c>
      <c r="C165" s="8">
        <v>0</v>
      </c>
      <c r="E165" s="9" t="s">
        <v>452</v>
      </c>
    </row>
    <row r="166" spans="2:6" ht="12.75">
      <c r="B166" s="8">
        <v>100</v>
      </c>
      <c r="C166" s="8">
        <v>0</v>
      </c>
      <c r="F166" s="88" t="s">
        <v>447</v>
      </c>
    </row>
    <row r="167" spans="2:8" ht="12.75">
      <c r="B167" s="8">
        <v>200</v>
      </c>
      <c r="C167" s="8">
        <v>0</v>
      </c>
      <c r="F167" s="88" t="s">
        <v>448</v>
      </c>
      <c r="G167" s="89">
        <v>165990.95</v>
      </c>
      <c r="H167" s="89">
        <v>342740.22</v>
      </c>
    </row>
    <row r="168" spans="1:9" s="167" customFormat="1" ht="12.75">
      <c r="A168" s="266"/>
      <c r="B168" s="267">
        <v>300</v>
      </c>
      <c r="C168" s="267">
        <v>0</v>
      </c>
      <c r="F168" s="164" t="s">
        <v>449</v>
      </c>
      <c r="G168" s="89">
        <v>197137.06</v>
      </c>
      <c r="H168" s="89">
        <v>171538.38</v>
      </c>
      <c r="I168" s="168"/>
    </row>
    <row r="169" spans="2:8" ht="12.75">
      <c r="B169" s="8">
        <v>400</v>
      </c>
      <c r="C169" s="8">
        <v>0</v>
      </c>
      <c r="F169" s="88" t="s">
        <v>450</v>
      </c>
      <c r="G169" s="89">
        <v>11452831.72</v>
      </c>
      <c r="H169" s="89">
        <v>9212639.48</v>
      </c>
    </row>
    <row r="170" spans="2:8" ht="12.75">
      <c r="B170" s="8">
        <v>500</v>
      </c>
      <c r="C170" s="8">
        <v>0</v>
      </c>
      <c r="F170" s="88" t="s">
        <v>451</v>
      </c>
      <c r="G170" s="89">
        <v>489409.97</v>
      </c>
      <c r="H170" s="89">
        <v>489409.97</v>
      </c>
    </row>
    <row r="171" spans="1:5" ht="12.75">
      <c r="A171" s="9"/>
      <c r="B171" s="3"/>
      <c r="E171" s="3"/>
    </row>
    <row r="172" ht="12.75">
      <c r="E172" s="10" t="s">
        <v>196</v>
      </c>
    </row>
    <row r="174" spans="1:5" ht="12.75">
      <c r="A174" s="7">
        <v>200</v>
      </c>
      <c r="B174" s="8">
        <v>0</v>
      </c>
      <c r="C174" s="8">
        <v>0</v>
      </c>
      <c r="E174" s="9" t="s">
        <v>197</v>
      </c>
    </row>
    <row r="175" spans="2:5" ht="12.75">
      <c r="B175" s="8">
        <v>100</v>
      </c>
      <c r="C175" s="8">
        <v>0</v>
      </c>
      <c r="E175" s="9" t="s">
        <v>198</v>
      </c>
    </row>
    <row r="176" spans="3:8" ht="12.75">
      <c r="C176" s="8">
        <v>10</v>
      </c>
      <c r="F176" s="88" t="s">
        <v>199</v>
      </c>
      <c r="G176" s="89">
        <v>11565292.71</v>
      </c>
      <c r="H176" s="89">
        <v>6018063.75</v>
      </c>
    </row>
    <row r="177" spans="3:8" ht="25.5">
      <c r="C177" s="8">
        <v>11</v>
      </c>
      <c r="E177" s="14" t="s">
        <v>200</v>
      </c>
      <c r="F177" s="88" t="s">
        <v>201</v>
      </c>
      <c r="G177" s="89">
        <v>2012647.79</v>
      </c>
      <c r="H177" s="89">
        <v>10604116.35</v>
      </c>
    </row>
    <row r="178" spans="3:8" ht="25.5">
      <c r="C178" s="8">
        <v>12</v>
      </c>
      <c r="E178" s="14" t="s">
        <v>200</v>
      </c>
      <c r="F178" s="88" t="s">
        <v>202</v>
      </c>
      <c r="G178" s="89">
        <v>105797.2</v>
      </c>
      <c r="H178" s="89">
        <v>809798.44</v>
      </c>
    </row>
    <row r="179" spans="3:8" ht="12.75">
      <c r="C179" s="8">
        <v>20</v>
      </c>
      <c r="F179" s="88" t="s">
        <v>203</v>
      </c>
      <c r="G179" s="89">
        <v>1291492.88</v>
      </c>
      <c r="H179" s="89">
        <v>1291492.88</v>
      </c>
    </row>
    <row r="180" spans="3:6" ht="12.75">
      <c r="C180" s="8">
        <v>30</v>
      </c>
      <c r="F180" s="88" t="s">
        <v>204</v>
      </c>
    </row>
    <row r="181" spans="2:8" ht="12.75">
      <c r="B181" s="8">
        <v>200</v>
      </c>
      <c r="C181" s="8">
        <v>0</v>
      </c>
      <c r="E181" s="15" t="s">
        <v>205</v>
      </c>
      <c r="G181" s="89">
        <v>34662792.52</v>
      </c>
      <c r="H181" s="89">
        <v>30126254.55</v>
      </c>
    </row>
    <row r="182" spans="2:8" ht="12.75">
      <c r="B182" s="8">
        <v>300</v>
      </c>
      <c r="C182" s="8">
        <v>0</v>
      </c>
      <c r="E182" s="15" t="s">
        <v>206</v>
      </c>
      <c r="G182" s="89">
        <v>1341717.49</v>
      </c>
      <c r="H182" s="89">
        <v>846597.36</v>
      </c>
    </row>
    <row r="183" spans="2:5" ht="12.75">
      <c r="B183" s="8">
        <v>400</v>
      </c>
      <c r="C183" s="8">
        <v>0</v>
      </c>
      <c r="E183" s="15" t="s">
        <v>207</v>
      </c>
    </row>
    <row r="184" spans="3:6" ht="12.75">
      <c r="C184" s="8">
        <v>10</v>
      </c>
      <c r="E184" s="15"/>
      <c r="F184" s="88" t="s">
        <v>208</v>
      </c>
    </row>
    <row r="185" spans="3:8" ht="12.75">
      <c r="C185" s="8">
        <v>90</v>
      </c>
      <c r="E185" s="15"/>
      <c r="F185" s="88" t="s">
        <v>882</v>
      </c>
      <c r="G185" s="89">
        <v>93375.04</v>
      </c>
      <c r="H185" s="89">
        <v>860106.38</v>
      </c>
    </row>
    <row r="186" spans="2:8" ht="12.75">
      <c r="B186" s="8">
        <v>500</v>
      </c>
      <c r="C186" s="8">
        <v>0</v>
      </c>
      <c r="E186" s="9" t="s">
        <v>209</v>
      </c>
      <c r="G186" s="89">
        <v>75500</v>
      </c>
      <c r="H186" s="89">
        <v>75500</v>
      </c>
    </row>
    <row r="187" spans="2:5" ht="12.75">
      <c r="B187" s="8">
        <v>600</v>
      </c>
      <c r="C187" s="8">
        <v>0</v>
      </c>
      <c r="E187" s="9" t="s">
        <v>210</v>
      </c>
    </row>
    <row r="188" spans="2:5" ht="12.75">
      <c r="B188" s="8">
        <v>700</v>
      </c>
      <c r="C188" s="8">
        <v>0</v>
      </c>
      <c r="E188" s="9" t="s">
        <v>211</v>
      </c>
    </row>
    <row r="189" spans="3:8" ht="12.75">
      <c r="C189" s="8">
        <v>10</v>
      </c>
      <c r="F189" s="88" t="s">
        <v>212</v>
      </c>
      <c r="G189" s="89">
        <v>252876.27</v>
      </c>
      <c r="H189" s="89">
        <v>767318.11</v>
      </c>
    </row>
    <row r="190" spans="3:8" ht="12.75">
      <c r="C190" s="8">
        <v>90</v>
      </c>
      <c r="F190" s="88" t="s">
        <v>211</v>
      </c>
      <c r="G190" s="89">
        <f>2828851.87+0.15</f>
        <v>2828852.02</v>
      </c>
      <c r="H190" s="89">
        <v>2828849.63</v>
      </c>
    </row>
    <row r="191" spans="2:8" ht="12.75">
      <c r="B191" s="16">
        <v>800</v>
      </c>
      <c r="C191" s="16">
        <v>0</v>
      </c>
      <c r="E191" s="15" t="s">
        <v>213</v>
      </c>
      <c r="G191" s="89">
        <v>-9973535.78</v>
      </c>
      <c r="H191" s="89">
        <v>-9973535.98</v>
      </c>
    </row>
    <row r="192" spans="2:8" ht="12.75">
      <c r="B192" s="16">
        <v>900</v>
      </c>
      <c r="C192" s="16">
        <v>0</v>
      </c>
      <c r="E192" s="15" t="s">
        <v>214</v>
      </c>
      <c r="G192" s="89">
        <f>+'Alim C.E.'!I803</f>
        <v>297150.0600001812</v>
      </c>
      <c r="H192" s="89">
        <v>1858724.44</v>
      </c>
    </row>
    <row r="193" spans="2:5" ht="12.75">
      <c r="B193" s="16"/>
      <c r="C193" s="16"/>
      <c r="E193" s="15"/>
    </row>
    <row r="194" spans="1:5" ht="12.75">
      <c r="A194" s="7">
        <v>210</v>
      </c>
      <c r="B194" s="8">
        <v>0</v>
      </c>
      <c r="C194" s="8">
        <v>0</v>
      </c>
      <c r="D194" s="17"/>
      <c r="E194" s="9" t="s">
        <v>215</v>
      </c>
    </row>
    <row r="195" spans="2:5" ht="12.75">
      <c r="B195" s="8">
        <v>100</v>
      </c>
      <c r="C195" s="8">
        <v>0</v>
      </c>
      <c r="D195" s="17"/>
      <c r="E195" s="9" t="s">
        <v>216</v>
      </c>
    </row>
    <row r="196" spans="2:5" ht="12.75">
      <c r="B196" s="8">
        <v>200</v>
      </c>
      <c r="C196" s="8">
        <v>0</v>
      </c>
      <c r="D196" s="17"/>
      <c r="E196" s="9" t="s">
        <v>217</v>
      </c>
    </row>
    <row r="197" spans="2:8" ht="12.75">
      <c r="B197" s="8">
        <v>300</v>
      </c>
      <c r="C197" s="8">
        <v>0</v>
      </c>
      <c r="D197" s="17"/>
      <c r="E197" s="9" t="s">
        <v>218</v>
      </c>
      <c r="G197" s="89">
        <v>528752.82</v>
      </c>
      <c r="H197" s="89">
        <v>604601.09</v>
      </c>
    </row>
    <row r="198" spans="2:5" ht="12.75">
      <c r="B198" s="8">
        <v>400</v>
      </c>
      <c r="C198" s="8">
        <v>0</v>
      </c>
      <c r="D198" s="17"/>
      <c r="E198" s="9" t="s">
        <v>219</v>
      </c>
    </row>
    <row r="200" spans="1:5" ht="12.75">
      <c r="A200" s="7">
        <v>211</v>
      </c>
      <c r="B200" s="8">
        <v>0</v>
      </c>
      <c r="C200" s="8">
        <v>0</v>
      </c>
      <c r="E200" s="9" t="s">
        <v>220</v>
      </c>
    </row>
    <row r="201" spans="2:5" ht="12.75">
      <c r="B201" s="8">
        <v>200</v>
      </c>
      <c r="C201" s="8">
        <v>0</v>
      </c>
      <c r="E201" s="9" t="s">
        <v>221</v>
      </c>
    </row>
    <row r="202" spans="3:8" ht="12.75">
      <c r="C202" s="8">
        <v>10</v>
      </c>
      <c r="F202" s="88" t="s">
        <v>122</v>
      </c>
      <c r="G202" s="89">
        <v>477007.64</v>
      </c>
      <c r="H202" s="89">
        <v>443165.51</v>
      </c>
    </row>
    <row r="203" spans="3:8" ht="12.75">
      <c r="C203" s="8">
        <v>20</v>
      </c>
      <c r="F203" s="88" t="s">
        <v>123</v>
      </c>
      <c r="G203" s="89">
        <v>23332855.17</v>
      </c>
      <c r="H203" s="89">
        <v>21654503.23</v>
      </c>
    </row>
    <row r="204" spans="2:8" ht="12.75">
      <c r="B204" s="8">
        <v>300</v>
      </c>
      <c r="C204" s="8">
        <v>0</v>
      </c>
      <c r="E204" s="9" t="s">
        <v>222</v>
      </c>
      <c r="G204" s="89">
        <v>5248547.2</v>
      </c>
      <c r="H204" s="89">
        <v>5238965.45</v>
      </c>
    </row>
    <row r="205" spans="2:8" ht="12.75">
      <c r="B205" s="8">
        <v>400</v>
      </c>
      <c r="C205" s="8">
        <v>0</v>
      </c>
      <c r="E205" s="9" t="s">
        <v>223</v>
      </c>
      <c r="G205" s="89">
        <v>3423954.37</v>
      </c>
      <c r="H205" s="89">
        <v>5154080.82</v>
      </c>
    </row>
    <row r="206" spans="2:8" ht="12.75">
      <c r="B206" s="8">
        <v>500</v>
      </c>
      <c r="C206" s="8">
        <v>0</v>
      </c>
      <c r="E206" s="9" t="s">
        <v>224</v>
      </c>
      <c r="G206" s="89">
        <v>3554075.66</v>
      </c>
      <c r="H206" s="89">
        <v>3849235.7</v>
      </c>
    </row>
    <row r="207" spans="2:8" ht="12.75">
      <c r="B207" s="8">
        <v>600</v>
      </c>
      <c r="C207" s="8">
        <v>0</v>
      </c>
      <c r="E207" s="9" t="s">
        <v>225</v>
      </c>
      <c r="G207" s="89">
        <v>1565194.14</v>
      </c>
      <c r="H207" s="89">
        <v>1694979.88</v>
      </c>
    </row>
    <row r="208" spans="2:8" ht="12.75">
      <c r="B208" s="8">
        <v>700</v>
      </c>
      <c r="C208" s="8">
        <v>0</v>
      </c>
      <c r="E208" s="9" t="s">
        <v>226</v>
      </c>
      <c r="G208" s="89">
        <v>7797486.81</v>
      </c>
      <c r="H208" s="89">
        <v>9453624.41</v>
      </c>
    </row>
    <row r="210" spans="1:5" ht="12.75">
      <c r="A210" s="7">
        <v>220</v>
      </c>
      <c r="B210" s="8">
        <v>0</v>
      </c>
      <c r="C210" s="8">
        <v>0</v>
      </c>
      <c r="E210" s="9" t="s">
        <v>227</v>
      </c>
    </row>
    <row r="211" spans="2:5" ht="12.75">
      <c r="B211" s="8">
        <v>100</v>
      </c>
      <c r="C211" s="8">
        <v>0</v>
      </c>
      <c r="E211" s="9" t="s">
        <v>228</v>
      </c>
    </row>
    <row r="212" spans="2:5" ht="12.75">
      <c r="B212" s="8">
        <v>200</v>
      </c>
      <c r="C212" s="8">
        <v>0</v>
      </c>
      <c r="E212" s="9" t="s">
        <v>229</v>
      </c>
    </row>
    <row r="213" spans="3:6" ht="12.75">
      <c r="C213" s="8">
        <v>10</v>
      </c>
      <c r="F213" s="88" t="s">
        <v>35</v>
      </c>
    </row>
    <row r="214" spans="3:6" ht="12.75">
      <c r="C214" s="8">
        <v>20</v>
      </c>
      <c r="F214" s="88" t="s">
        <v>36</v>
      </c>
    </row>
    <row r="215" spans="2:8" ht="12.75">
      <c r="B215" s="8">
        <v>300</v>
      </c>
      <c r="C215" s="8">
        <v>0</v>
      </c>
      <c r="E215" s="9" t="s">
        <v>230</v>
      </c>
      <c r="G215" s="89">
        <f>-127772.4+1395455.42</f>
        <v>1267683.02</v>
      </c>
      <c r="H215" s="89">
        <v>1505371.48</v>
      </c>
    </row>
    <row r="216" spans="2:5" ht="12.75">
      <c r="B216" s="8">
        <v>900</v>
      </c>
      <c r="C216" s="8">
        <v>0</v>
      </c>
      <c r="E216" s="9" t="s">
        <v>231</v>
      </c>
    </row>
    <row r="218" spans="1:5" ht="12.75">
      <c r="A218" s="7">
        <v>230</v>
      </c>
      <c r="B218" s="8">
        <v>0</v>
      </c>
      <c r="C218" s="8">
        <v>0</v>
      </c>
      <c r="E218" s="9" t="s">
        <v>232</v>
      </c>
    </row>
    <row r="219" spans="2:8" ht="12.75">
      <c r="B219" s="8">
        <v>100</v>
      </c>
      <c r="C219" s="8">
        <v>0</v>
      </c>
      <c r="E219" s="9" t="s">
        <v>233</v>
      </c>
      <c r="G219" s="89">
        <v>835940.64</v>
      </c>
      <c r="H219" s="89">
        <v>787775.85</v>
      </c>
    </row>
    <row r="220" spans="2:5" ht="12.75">
      <c r="B220" s="8">
        <v>200</v>
      </c>
      <c r="C220" s="8">
        <v>0</v>
      </c>
      <c r="E220" s="9" t="s">
        <v>234</v>
      </c>
    </row>
    <row r="221" spans="3:8" ht="12.75">
      <c r="C221" s="8">
        <v>10</v>
      </c>
      <c r="F221" s="88" t="s">
        <v>235</v>
      </c>
      <c r="G221" s="214">
        <v>3984661.06</v>
      </c>
      <c r="H221" s="214">
        <v>4088726.42</v>
      </c>
    </row>
    <row r="222" spans="3:8" ht="12.75">
      <c r="C222" s="8">
        <v>20</v>
      </c>
      <c r="F222" s="88" t="s">
        <v>9</v>
      </c>
      <c r="G222" s="89">
        <v>104626.61</v>
      </c>
      <c r="H222" s="89">
        <v>163271.68</v>
      </c>
    </row>
    <row r="223" spans="3:8" ht="12.75">
      <c r="C223" s="8">
        <v>30</v>
      </c>
      <c r="F223" s="88" t="s">
        <v>236</v>
      </c>
      <c r="G223" s="89">
        <v>2085809.8</v>
      </c>
      <c r="H223" s="89">
        <v>1680728.34</v>
      </c>
    </row>
    <row r="224" spans="3:6" ht="12.75">
      <c r="C224" s="8">
        <v>40</v>
      </c>
      <c r="F224" s="88" t="s">
        <v>12</v>
      </c>
    </row>
    <row r="225" spans="3:8" ht="12.75">
      <c r="C225" s="8">
        <v>50</v>
      </c>
      <c r="F225" s="88" t="s">
        <v>237</v>
      </c>
      <c r="G225" s="89">
        <v>0</v>
      </c>
      <c r="H225" s="89">
        <v>10000</v>
      </c>
    </row>
    <row r="226" spans="3:8" ht="12.75">
      <c r="C226" s="8">
        <v>60</v>
      </c>
      <c r="D226" s="18"/>
      <c r="E226" s="18"/>
      <c r="F226" s="88" t="s">
        <v>238</v>
      </c>
      <c r="G226" s="89">
        <v>173764.77</v>
      </c>
      <c r="H226" s="89">
        <v>192718.54</v>
      </c>
    </row>
    <row r="227" spans="3:8" ht="12.75">
      <c r="C227" s="8">
        <v>90</v>
      </c>
      <c r="F227" s="88" t="s">
        <v>13</v>
      </c>
      <c r="G227" s="89">
        <v>498044.81</v>
      </c>
      <c r="H227" s="89">
        <v>735720.77</v>
      </c>
    </row>
    <row r="228" spans="2:8" ht="12.75">
      <c r="B228" s="8">
        <v>300</v>
      </c>
      <c r="C228" s="8">
        <v>0</v>
      </c>
      <c r="E228" s="9" t="s">
        <v>239</v>
      </c>
      <c r="G228" s="89">
        <v>1556507.66</v>
      </c>
      <c r="H228" s="89">
        <v>2087965.09</v>
      </c>
    </row>
    <row r="229" spans="2:5" ht="12.75">
      <c r="B229" s="8">
        <v>400</v>
      </c>
      <c r="C229" s="8">
        <v>0</v>
      </c>
      <c r="E229" s="9" t="s">
        <v>240</v>
      </c>
    </row>
    <row r="230" spans="2:8" ht="12.75">
      <c r="B230" s="8">
        <v>500</v>
      </c>
      <c r="C230" s="8">
        <v>0</v>
      </c>
      <c r="E230" s="9" t="s">
        <v>241</v>
      </c>
      <c r="G230" s="89">
        <v>338985.41</v>
      </c>
      <c r="H230" s="89">
        <v>545377.22</v>
      </c>
    </row>
    <row r="231" spans="2:8" ht="12.75">
      <c r="B231" s="8">
        <v>900</v>
      </c>
      <c r="C231" s="8">
        <v>0</v>
      </c>
      <c r="E231" s="9" t="s">
        <v>242</v>
      </c>
      <c r="G231" s="89">
        <v>7899933.55</v>
      </c>
      <c r="H231" s="89">
        <v>7248596.11</v>
      </c>
    </row>
    <row r="233" spans="1:5" ht="12.75">
      <c r="A233" s="7">
        <v>240</v>
      </c>
      <c r="B233" s="8">
        <v>0</v>
      </c>
      <c r="C233" s="8">
        <v>0</v>
      </c>
      <c r="E233" s="9" t="s">
        <v>243</v>
      </c>
    </row>
    <row r="234" spans="2:8" ht="12.75">
      <c r="B234" s="8">
        <v>100</v>
      </c>
      <c r="C234" s="8">
        <v>0</v>
      </c>
      <c r="E234" s="9" t="s">
        <v>244</v>
      </c>
      <c r="G234" s="89">
        <v>1759122.86</v>
      </c>
      <c r="H234" s="89">
        <v>1621334.93</v>
      </c>
    </row>
    <row r="236" spans="1:5" ht="12.75">
      <c r="A236" s="7">
        <v>250</v>
      </c>
      <c r="B236" s="8">
        <v>0</v>
      </c>
      <c r="C236" s="8">
        <v>0</v>
      </c>
      <c r="E236" s="9" t="s">
        <v>245</v>
      </c>
    </row>
    <row r="237" spans="2:5" ht="12.75">
      <c r="B237" s="8">
        <v>100</v>
      </c>
      <c r="C237" s="8">
        <v>0</v>
      </c>
      <c r="E237" s="9" t="s">
        <v>246</v>
      </c>
    </row>
    <row r="238" spans="2:5" ht="12.75">
      <c r="B238" s="8">
        <v>200</v>
      </c>
      <c r="C238" s="8">
        <v>0</v>
      </c>
      <c r="E238" s="9" t="s">
        <v>247</v>
      </c>
    </row>
    <row r="239" spans="2:5" ht="12.75">
      <c r="B239" s="8">
        <v>300</v>
      </c>
      <c r="C239" s="8">
        <v>0</v>
      </c>
      <c r="E239" s="9" t="s">
        <v>182</v>
      </c>
    </row>
    <row r="240" spans="3:6" ht="12.75">
      <c r="C240" s="8">
        <v>10</v>
      </c>
      <c r="F240" s="88" t="s">
        <v>248</v>
      </c>
    </row>
    <row r="241" spans="3:6" ht="12.75">
      <c r="C241" s="8">
        <v>20</v>
      </c>
      <c r="F241" s="88" t="s">
        <v>249</v>
      </c>
    </row>
    <row r="242" ht="12.75">
      <c r="F242" s="166"/>
    </row>
    <row r="243" spans="1:5" ht="12.75">
      <c r="A243" s="7">
        <v>255</v>
      </c>
      <c r="B243" s="8">
        <v>0</v>
      </c>
      <c r="C243" s="8">
        <v>0</v>
      </c>
      <c r="E243" s="9" t="s">
        <v>250</v>
      </c>
    </row>
    <row r="244" spans="2:5" ht="12.75">
      <c r="B244" s="8">
        <v>100</v>
      </c>
      <c r="C244" s="8">
        <v>0</v>
      </c>
      <c r="E244" s="9" t="s">
        <v>251</v>
      </c>
    </row>
    <row r="245" spans="3:6" ht="12.75">
      <c r="C245" s="8">
        <v>10</v>
      </c>
      <c r="F245" s="88" t="s">
        <v>252</v>
      </c>
    </row>
    <row r="246" spans="3:6" ht="12.75">
      <c r="C246" s="8">
        <v>20</v>
      </c>
      <c r="F246" s="88" t="s">
        <v>253</v>
      </c>
    </row>
    <row r="247" spans="3:6" ht="12.75">
      <c r="C247" s="8">
        <v>90</v>
      </c>
      <c r="F247" s="88" t="s">
        <v>254</v>
      </c>
    </row>
    <row r="248" spans="2:5" ht="12.75">
      <c r="B248" s="8">
        <v>200</v>
      </c>
      <c r="C248" s="8">
        <v>0</v>
      </c>
      <c r="E248" s="9" t="s">
        <v>255</v>
      </c>
    </row>
    <row r="250" spans="1:5" ht="12.75">
      <c r="A250" s="7">
        <v>260</v>
      </c>
      <c r="B250" s="8">
        <v>0</v>
      </c>
      <c r="C250" s="8">
        <v>0</v>
      </c>
      <c r="E250" s="9" t="s">
        <v>256</v>
      </c>
    </row>
    <row r="251" spans="2:8" ht="12.75">
      <c r="B251" s="8">
        <v>100</v>
      </c>
      <c r="C251" s="8">
        <v>0</v>
      </c>
      <c r="E251" s="9" t="s">
        <v>257</v>
      </c>
      <c r="G251" s="89">
        <v>1673425.36</v>
      </c>
      <c r="H251" s="89">
        <v>5580631.62</v>
      </c>
    </row>
    <row r="252" spans="2:5" ht="12.75">
      <c r="B252" s="8">
        <v>110</v>
      </c>
      <c r="C252" s="8">
        <v>0</v>
      </c>
      <c r="E252" s="9" t="s">
        <v>258</v>
      </c>
    </row>
    <row r="253" spans="3:6" ht="12.75">
      <c r="C253" s="8">
        <v>10</v>
      </c>
      <c r="F253" s="88" t="s">
        <v>499</v>
      </c>
    </row>
    <row r="254" spans="3:6" ht="12.75">
      <c r="C254" s="8">
        <v>20</v>
      </c>
      <c r="F254" s="88" t="s">
        <v>501</v>
      </c>
    </row>
    <row r="255" spans="3:6" ht="12.75">
      <c r="C255" s="8">
        <v>30</v>
      </c>
      <c r="F255" s="88" t="s">
        <v>502</v>
      </c>
    </row>
    <row r="256" spans="3:6" ht="12.75">
      <c r="C256" s="8">
        <v>40</v>
      </c>
      <c r="F256" s="88" t="s">
        <v>503</v>
      </c>
    </row>
    <row r="257" spans="2:5" ht="12.75">
      <c r="B257" s="8">
        <v>150</v>
      </c>
      <c r="C257" s="8">
        <v>0</v>
      </c>
      <c r="E257" s="9" t="s">
        <v>259</v>
      </c>
    </row>
    <row r="258" spans="3:8" ht="12.75">
      <c r="C258" s="8">
        <v>10</v>
      </c>
      <c r="F258" s="164" t="s">
        <v>476</v>
      </c>
      <c r="G258" s="89">
        <v>0</v>
      </c>
      <c r="H258" s="89">
        <v>404022.83</v>
      </c>
    </row>
    <row r="259" spans="3:6" ht="12.75">
      <c r="C259" s="8">
        <v>20</v>
      </c>
      <c r="F259" s="164" t="s">
        <v>478</v>
      </c>
    </row>
    <row r="260" spans="3:6" ht="12.75">
      <c r="C260" s="8">
        <v>30</v>
      </c>
      <c r="F260" s="164" t="s">
        <v>477</v>
      </c>
    </row>
    <row r="261" spans="2:5" ht="12.75">
      <c r="B261" s="8">
        <v>200</v>
      </c>
      <c r="C261" s="8">
        <v>0</v>
      </c>
      <c r="E261" s="9" t="s">
        <v>260</v>
      </c>
    </row>
    <row r="262" spans="3:8" ht="12.75">
      <c r="C262" s="8">
        <v>10</v>
      </c>
      <c r="F262" s="164" t="s">
        <v>476</v>
      </c>
      <c r="G262" s="89">
        <v>10888218.57</v>
      </c>
      <c r="H262" s="89">
        <v>9192545.01</v>
      </c>
    </row>
    <row r="263" spans="3:8" ht="12.75">
      <c r="C263" s="8">
        <v>20</v>
      </c>
      <c r="F263" s="164" t="s">
        <v>478</v>
      </c>
      <c r="G263" s="89">
        <v>0</v>
      </c>
      <c r="H263" s="89">
        <v>2561630.69</v>
      </c>
    </row>
    <row r="264" spans="3:6" ht="12.75">
      <c r="C264" s="8">
        <v>30</v>
      </c>
      <c r="F264" s="164" t="s">
        <v>477</v>
      </c>
    </row>
    <row r="265" spans="2:5" ht="12.75">
      <c r="B265" s="8">
        <v>300</v>
      </c>
      <c r="C265" s="8">
        <v>0</v>
      </c>
      <c r="E265" s="9" t="s">
        <v>261</v>
      </c>
    </row>
    <row r="266" spans="3:8" ht="12.75">
      <c r="C266" s="8">
        <v>10</v>
      </c>
      <c r="F266" s="164" t="s">
        <v>476</v>
      </c>
      <c r="G266" s="89">
        <v>694043.97</v>
      </c>
      <c r="H266" s="89">
        <v>718574.64</v>
      </c>
    </row>
    <row r="267" spans="3:8" ht="12.75">
      <c r="C267" s="8">
        <v>20</v>
      </c>
      <c r="F267" s="164" t="s">
        <v>478</v>
      </c>
      <c r="G267" s="89">
        <v>0</v>
      </c>
      <c r="H267" s="89">
        <v>20047.54</v>
      </c>
    </row>
    <row r="268" spans="3:6" ht="12.75">
      <c r="C268" s="8">
        <v>30</v>
      </c>
      <c r="F268" s="164" t="s">
        <v>477</v>
      </c>
    </row>
    <row r="269" spans="2:5" ht="12.75">
      <c r="B269" s="8">
        <v>400</v>
      </c>
      <c r="C269" s="8">
        <v>0</v>
      </c>
      <c r="E269" s="9" t="s">
        <v>262</v>
      </c>
    </row>
    <row r="270" spans="3:8" ht="12.75">
      <c r="C270" s="8">
        <v>10</v>
      </c>
      <c r="F270" s="164" t="s">
        <v>476</v>
      </c>
      <c r="G270" s="89">
        <v>2409277.05</v>
      </c>
      <c r="H270" s="89">
        <v>2315747.15</v>
      </c>
    </row>
    <row r="271" spans="3:8" ht="12.75">
      <c r="C271" s="8">
        <v>20</v>
      </c>
      <c r="F271" s="164" t="s">
        <v>478</v>
      </c>
      <c r="G271" s="89">
        <v>0</v>
      </c>
      <c r="H271" s="89">
        <v>74829.19</v>
      </c>
    </row>
    <row r="272" spans="3:6" ht="12.75">
      <c r="C272" s="8">
        <v>30</v>
      </c>
      <c r="F272" s="164" t="s">
        <v>477</v>
      </c>
    </row>
    <row r="273" spans="2:5" ht="12.75">
      <c r="B273" s="8">
        <v>500</v>
      </c>
      <c r="C273" s="8">
        <v>0</v>
      </c>
      <c r="E273" s="9" t="s">
        <v>263</v>
      </c>
    </row>
    <row r="274" spans="3:9" ht="12.75">
      <c r="C274" s="8">
        <v>10</v>
      </c>
      <c r="F274" s="164" t="s">
        <v>476</v>
      </c>
      <c r="G274" s="89">
        <v>2719696.38</v>
      </c>
      <c r="H274" s="89">
        <v>2650098.34</v>
      </c>
      <c r="I274" s="168"/>
    </row>
    <row r="275" spans="3:8" ht="12.75">
      <c r="C275" s="8">
        <v>20</v>
      </c>
      <c r="F275" s="164" t="s">
        <v>478</v>
      </c>
      <c r="G275" s="89">
        <v>0</v>
      </c>
      <c r="H275" s="89">
        <v>35897.65</v>
      </c>
    </row>
    <row r="276" spans="3:8" ht="12.75">
      <c r="C276" s="8">
        <v>30</v>
      </c>
      <c r="F276" s="164" t="s">
        <v>477</v>
      </c>
      <c r="G276" s="89">
        <v>0</v>
      </c>
      <c r="H276" s="89">
        <v>15163.92</v>
      </c>
    </row>
    <row r="277" spans="2:5" ht="12.75">
      <c r="B277" s="8">
        <v>600</v>
      </c>
      <c r="C277" s="8">
        <v>0</v>
      </c>
      <c r="E277" s="9" t="s">
        <v>264</v>
      </c>
    </row>
    <row r="278" spans="3:8" ht="12.75">
      <c r="C278" s="8">
        <v>10</v>
      </c>
      <c r="F278" s="88" t="s">
        <v>265</v>
      </c>
      <c r="G278" s="89">
        <v>9795.39</v>
      </c>
      <c r="H278" s="89">
        <v>164759.42</v>
      </c>
    </row>
    <row r="279" spans="3:8" ht="12.75">
      <c r="C279" s="8">
        <v>20</v>
      </c>
      <c r="F279" s="88" t="s">
        <v>266</v>
      </c>
      <c r="G279" s="89">
        <v>250.72</v>
      </c>
      <c r="H279" s="89">
        <v>0</v>
      </c>
    </row>
    <row r="280" spans="3:8" ht="12.75">
      <c r="C280" s="8">
        <v>30</v>
      </c>
      <c r="F280" s="88" t="s">
        <v>267</v>
      </c>
      <c r="G280" s="89">
        <v>26300.5</v>
      </c>
      <c r="H280" s="89">
        <v>1924.9</v>
      </c>
    </row>
    <row r="281" spans="3:8" ht="12.75">
      <c r="C281" s="8">
        <v>40</v>
      </c>
      <c r="F281" s="88" t="s">
        <v>268</v>
      </c>
      <c r="G281" s="89">
        <v>270864.29</v>
      </c>
      <c r="H281" s="89">
        <v>320201.7</v>
      </c>
    </row>
    <row r="282" spans="3:8" ht="12.75">
      <c r="C282" s="8">
        <v>50</v>
      </c>
      <c r="F282" s="88" t="s">
        <v>269</v>
      </c>
      <c r="G282" s="89">
        <v>0</v>
      </c>
      <c r="H282" s="89">
        <v>4794.12</v>
      </c>
    </row>
    <row r="283" spans="3:8" ht="12.75">
      <c r="C283" s="8">
        <v>60</v>
      </c>
      <c r="F283" s="88" t="s">
        <v>270</v>
      </c>
      <c r="G283" s="89">
        <v>0</v>
      </c>
      <c r="H283" s="89">
        <v>8524.96</v>
      </c>
    </row>
    <row r="284" spans="3:8" ht="12.75">
      <c r="C284" s="8">
        <v>90</v>
      </c>
      <c r="F284" s="88" t="s">
        <v>271</v>
      </c>
      <c r="G284" s="89">
        <v>0</v>
      </c>
      <c r="H284" s="89">
        <v>2377.38</v>
      </c>
    </row>
    <row r="285" spans="2:5" ht="12.75">
      <c r="B285" s="8">
        <v>900</v>
      </c>
      <c r="C285" s="8">
        <v>0</v>
      </c>
      <c r="E285" s="9" t="s">
        <v>272</v>
      </c>
    </row>
    <row r="287" spans="1:5" ht="12.75">
      <c r="A287" s="7">
        <v>265</v>
      </c>
      <c r="B287" s="8">
        <v>0</v>
      </c>
      <c r="C287" s="8">
        <v>0</v>
      </c>
      <c r="E287" s="9" t="s">
        <v>273</v>
      </c>
    </row>
    <row r="288" spans="2:8" ht="12.75">
      <c r="B288" s="8">
        <v>100</v>
      </c>
      <c r="C288" s="9">
        <v>0</v>
      </c>
      <c r="E288" s="9" t="s">
        <v>954</v>
      </c>
      <c r="G288" s="89">
        <v>200000</v>
      </c>
      <c r="H288" s="89">
        <v>220000</v>
      </c>
    </row>
    <row r="289" spans="2:5" ht="12.75">
      <c r="B289" s="8">
        <v>110</v>
      </c>
      <c r="C289" s="9">
        <v>0</v>
      </c>
      <c r="E289" s="9" t="s">
        <v>158</v>
      </c>
    </row>
    <row r="290" spans="2:8" ht="12.75">
      <c r="B290" s="8">
        <v>112</v>
      </c>
      <c r="C290" s="9">
        <v>0</v>
      </c>
      <c r="E290" s="9" t="s">
        <v>107</v>
      </c>
      <c r="G290" s="89">
        <v>8067.15</v>
      </c>
      <c r="H290" s="89">
        <v>431777.68</v>
      </c>
    </row>
    <row r="291" spans="2:8" ht="12.75">
      <c r="B291" s="8">
        <v>200</v>
      </c>
      <c r="C291" s="9">
        <v>0</v>
      </c>
      <c r="E291" s="9" t="s">
        <v>274</v>
      </c>
      <c r="G291" s="89">
        <v>0</v>
      </c>
      <c r="H291" s="89">
        <v>1628597.14</v>
      </c>
    </row>
    <row r="292" spans="2:8" ht="12.75">
      <c r="B292" s="8">
        <v>300</v>
      </c>
      <c r="C292" s="9">
        <v>0</v>
      </c>
      <c r="E292" s="9" t="s">
        <v>275</v>
      </c>
      <c r="G292" s="89">
        <v>2965.24</v>
      </c>
      <c r="H292" s="89">
        <v>273.85</v>
      </c>
    </row>
    <row r="293" spans="2:5" ht="12.75">
      <c r="B293" s="8">
        <v>310</v>
      </c>
      <c r="C293" s="9">
        <v>0</v>
      </c>
      <c r="E293" s="9" t="s">
        <v>276</v>
      </c>
    </row>
    <row r="294" spans="2:5" ht="12.75">
      <c r="B294" s="8">
        <v>320</v>
      </c>
      <c r="C294" s="9">
        <v>0</v>
      </c>
      <c r="E294" s="9" t="s">
        <v>277</v>
      </c>
    </row>
    <row r="295" spans="2:5" ht="12.75">
      <c r="B295" s="8">
        <v>330</v>
      </c>
      <c r="C295" s="9">
        <v>0</v>
      </c>
      <c r="E295" s="9" t="s">
        <v>278</v>
      </c>
    </row>
    <row r="296" spans="2:8" ht="12.75">
      <c r="B296" s="8">
        <v>900</v>
      </c>
      <c r="C296" s="9">
        <v>0</v>
      </c>
      <c r="E296" s="9" t="s">
        <v>279</v>
      </c>
      <c r="G296" s="89">
        <v>0</v>
      </c>
      <c r="H296" s="89">
        <v>8972.29</v>
      </c>
    </row>
    <row r="297" spans="1:3" ht="12.75">
      <c r="A297" s="9"/>
      <c r="B297" s="9"/>
      <c r="C297" s="9"/>
    </row>
    <row r="298" spans="1:5" ht="12.75">
      <c r="A298" s="9">
        <v>270</v>
      </c>
      <c r="B298" s="9">
        <v>0</v>
      </c>
      <c r="C298" s="9">
        <v>0</v>
      </c>
      <c r="E298" s="9" t="s">
        <v>280</v>
      </c>
    </row>
    <row r="299" spans="1:8" ht="12.75">
      <c r="A299" s="9"/>
      <c r="B299" s="8">
        <v>100</v>
      </c>
      <c r="C299" s="8">
        <v>0</v>
      </c>
      <c r="E299" s="9" t="s">
        <v>281</v>
      </c>
      <c r="G299" s="89">
        <v>41157.2</v>
      </c>
      <c r="H299" s="89">
        <v>507298</v>
      </c>
    </row>
    <row r="300" spans="1:5" ht="12.75">
      <c r="A300" s="9"/>
      <c r="B300" s="8">
        <v>200</v>
      </c>
      <c r="C300" s="8">
        <v>0</v>
      </c>
      <c r="E300" s="9" t="s">
        <v>282</v>
      </c>
    </row>
    <row r="301" spans="1:8" ht="12.75">
      <c r="A301" s="9"/>
      <c r="C301" s="8">
        <v>10</v>
      </c>
      <c r="F301" s="88" t="s">
        <v>283</v>
      </c>
      <c r="G301" s="89">
        <v>2592435.12</v>
      </c>
      <c r="H301" s="89">
        <v>3117112.84</v>
      </c>
    </row>
    <row r="302" spans="1:8" ht="12.75">
      <c r="A302" s="9"/>
      <c r="C302" s="8">
        <v>20</v>
      </c>
      <c r="F302" s="88" t="s">
        <v>284</v>
      </c>
      <c r="G302" s="89">
        <v>225992.17</v>
      </c>
      <c r="H302" s="89">
        <v>190136.28</v>
      </c>
    </row>
    <row r="303" spans="1:6" ht="12.75">
      <c r="A303" s="9"/>
      <c r="C303" s="8">
        <v>30</v>
      </c>
      <c r="F303" s="88" t="s">
        <v>285</v>
      </c>
    </row>
    <row r="304" spans="1:6" ht="12.75">
      <c r="A304" s="9"/>
      <c r="C304" s="8">
        <v>40</v>
      </c>
      <c r="F304" s="88" t="s">
        <v>286</v>
      </c>
    </row>
    <row r="305" spans="1:6" ht="12.75">
      <c r="A305" s="9"/>
      <c r="C305" s="8">
        <v>50</v>
      </c>
      <c r="F305" s="88" t="s">
        <v>287</v>
      </c>
    </row>
    <row r="306" spans="1:9" ht="12.75">
      <c r="A306" s="9"/>
      <c r="C306" s="8">
        <v>60</v>
      </c>
      <c r="F306" s="88" t="s">
        <v>288</v>
      </c>
      <c r="I306" s="168"/>
    </row>
    <row r="307" spans="1:9" ht="12.75">
      <c r="A307" s="9"/>
      <c r="B307" s="8">
        <v>300</v>
      </c>
      <c r="C307" s="8">
        <v>0</v>
      </c>
      <c r="E307" s="9" t="s">
        <v>289</v>
      </c>
      <c r="G307" s="89">
        <v>32770.07</v>
      </c>
      <c r="H307" s="89">
        <v>149.14</v>
      </c>
      <c r="I307" s="168"/>
    </row>
    <row r="308" spans="1:9" ht="12.75">
      <c r="A308" s="9"/>
      <c r="B308" s="9"/>
      <c r="C308" s="9"/>
      <c r="I308" s="168"/>
    </row>
    <row r="309" spans="1:9" ht="12.75">
      <c r="A309" s="7">
        <v>280</v>
      </c>
      <c r="B309" s="8">
        <v>0</v>
      </c>
      <c r="C309" s="8">
        <v>0</v>
      </c>
      <c r="E309" s="9" t="s">
        <v>290</v>
      </c>
      <c r="I309" s="168"/>
    </row>
    <row r="310" spans="2:9" ht="12.75">
      <c r="B310" s="8">
        <v>100</v>
      </c>
      <c r="C310" s="8">
        <v>0</v>
      </c>
      <c r="E310" s="9" t="s">
        <v>291</v>
      </c>
      <c r="I310" s="168"/>
    </row>
    <row r="311" spans="3:9" ht="12.75">
      <c r="C311" s="8">
        <v>10</v>
      </c>
      <c r="F311" s="88" t="s">
        <v>292</v>
      </c>
      <c r="G311" s="89">
        <v>14730931.18</v>
      </c>
      <c r="H311" s="89">
        <v>14510452.62</v>
      </c>
      <c r="I311" s="168"/>
    </row>
    <row r="312" spans="3:9" ht="12.75">
      <c r="C312" s="8">
        <v>20</v>
      </c>
      <c r="F312" s="88" t="s">
        <v>293</v>
      </c>
      <c r="G312" s="358">
        <v>0</v>
      </c>
      <c r="H312" s="89">
        <v>7271792.65</v>
      </c>
      <c r="I312" s="168"/>
    </row>
    <row r="313" spans="3:9" ht="12.75">
      <c r="C313" s="8">
        <v>30</v>
      </c>
      <c r="F313" s="88" t="s">
        <v>294</v>
      </c>
      <c r="G313" s="89">
        <v>92.4</v>
      </c>
      <c r="H313" s="89">
        <v>1189.02</v>
      </c>
      <c r="I313" s="168"/>
    </row>
    <row r="314" spans="3:9" ht="12.75">
      <c r="C314" s="8">
        <v>40</v>
      </c>
      <c r="F314" s="88" t="s">
        <v>171</v>
      </c>
      <c r="G314" s="89">
        <v>15530.05</v>
      </c>
      <c r="H314" s="89">
        <v>33966.79</v>
      </c>
      <c r="I314" s="168"/>
    </row>
    <row r="315" spans="3:9" ht="12.75">
      <c r="C315" s="8">
        <v>50</v>
      </c>
      <c r="F315" s="88" t="s">
        <v>288</v>
      </c>
      <c r="I315" s="168"/>
    </row>
    <row r="316" spans="2:9" ht="12.75">
      <c r="B316" s="9">
        <v>200</v>
      </c>
      <c r="C316" s="9">
        <v>0</v>
      </c>
      <c r="E316" s="9" t="s">
        <v>295</v>
      </c>
      <c r="G316" s="89">
        <v>380</v>
      </c>
      <c r="H316" s="89">
        <v>1227.33</v>
      </c>
      <c r="I316" s="168"/>
    </row>
    <row r="317" spans="2:9" ht="12.75">
      <c r="B317" s="9">
        <v>300</v>
      </c>
      <c r="C317" s="9">
        <v>0</v>
      </c>
      <c r="E317" s="9" t="s">
        <v>296</v>
      </c>
      <c r="G317" s="89">
        <v>190492.35</v>
      </c>
      <c r="H317" s="89">
        <v>100155.19</v>
      </c>
      <c r="I317" s="168"/>
    </row>
    <row r="318" spans="2:9" ht="12.75">
      <c r="B318" s="8">
        <v>400</v>
      </c>
      <c r="C318" s="8">
        <v>0</v>
      </c>
      <c r="E318" s="9" t="s">
        <v>297</v>
      </c>
      <c r="G318" s="89">
        <v>4362308.18</v>
      </c>
      <c r="H318" s="89">
        <v>4169348.99</v>
      </c>
      <c r="I318" s="168"/>
    </row>
    <row r="319" spans="2:9" ht="12.75">
      <c r="B319" s="8">
        <v>500</v>
      </c>
      <c r="C319" s="8">
        <v>0</v>
      </c>
      <c r="E319" s="9" t="s">
        <v>298</v>
      </c>
      <c r="G319" s="89">
        <v>0</v>
      </c>
      <c r="H319" s="89">
        <v>8012.98</v>
      </c>
      <c r="I319" s="168"/>
    </row>
    <row r="320" spans="2:8" ht="12.75">
      <c r="B320" s="8">
        <v>600</v>
      </c>
      <c r="C320" s="8">
        <v>0</v>
      </c>
      <c r="E320" s="9" t="s">
        <v>299</v>
      </c>
      <c r="G320" s="89">
        <v>165579.54</v>
      </c>
      <c r="H320" s="89">
        <v>201282.21</v>
      </c>
    </row>
    <row r="321" spans="2:8" ht="12.75">
      <c r="B321" s="8">
        <v>700</v>
      </c>
      <c r="C321" s="8">
        <v>0</v>
      </c>
      <c r="E321" s="9" t="s">
        <v>300</v>
      </c>
      <c r="G321" s="89">
        <v>8.99</v>
      </c>
      <c r="H321" s="89">
        <v>900.19</v>
      </c>
    </row>
    <row r="322" spans="2:5" ht="12.75">
      <c r="B322" s="8">
        <v>800</v>
      </c>
      <c r="C322" s="8">
        <v>0</v>
      </c>
      <c r="E322" s="9" t="s">
        <v>302</v>
      </c>
    </row>
    <row r="323" spans="2:8" ht="12.75">
      <c r="B323" s="8">
        <v>900</v>
      </c>
      <c r="C323" s="8">
        <v>0</v>
      </c>
      <c r="E323" s="9" t="s">
        <v>272</v>
      </c>
      <c r="G323" s="89">
        <v>13154.02</v>
      </c>
      <c r="H323" s="89">
        <v>47061.33</v>
      </c>
    </row>
    <row r="324" spans="2:3" ht="12.75">
      <c r="B324" s="9"/>
      <c r="C324" s="9"/>
    </row>
    <row r="327" spans="1:9" ht="12.75">
      <c r="A327" s="7">
        <v>285</v>
      </c>
      <c r="B327" s="8">
        <v>0</v>
      </c>
      <c r="C327" s="8">
        <v>0</v>
      </c>
      <c r="E327" s="9" t="s">
        <v>303</v>
      </c>
      <c r="I327" s="168"/>
    </row>
    <row r="328" spans="2:9" ht="12.75">
      <c r="B328" s="8">
        <v>100</v>
      </c>
      <c r="C328" s="8">
        <v>0</v>
      </c>
      <c r="E328" s="9" t="s">
        <v>304</v>
      </c>
      <c r="G328" s="89">
        <v>0</v>
      </c>
      <c r="H328" s="89">
        <v>6640.97</v>
      </c>
      <c r="I328" s="168"/>
    </row>
    <row r="329" spans="2:9" ht="12.75">
      <c r="B329" s="8">
        <v>200</v>
      </c>
      <c r="C329" s="8">
        <v>0</v>
      </c>
      <c r="E329" s="9" t="s">
        <v>305</v>
      </c>
      <c r="G329" s="89">
        <v>1960144.59</v>
      </c>
      <c r="H329" s="89">
        <v>3170105.64</v>
      </c>
      <c r="I329" s="168"/>
    </row>
    <row r="330" ht="12.75">
      <c r="I330" s="168"/>
    </row>
    <row r="331" spans="1:9" ht="12.75">
      <c r="A331" s="7">
        <v>290</v>
      </c>
      <c r="B331" s="8">
        <v>0</v>
      </c>
      <c r="C331" s="8">
        <v>0</v>
      </c>
      <c r="E331" s="9" t="s">
        <v>306</v>
      </c>
      <c r="I331" s="168"/>
    </row>
    <row r="332" spans="2:5" ht="12.75">
      <c r="B332" s="8">
        <v>100</v>
      </c>
      <c r="C332" s="8">
        <v>0</v>
      </c>
      <c r="E332" s="9" t="s">
        <v>307</v>
      </c>
    </row>
    <row r="333" spans="2:5" ht="12.75">
      <c r="B333" s="8">
        <v>200</v>
      </c>
      <c r="C333" s="8">
        <v>0</v>
      </c>
      <c r="E333" s="9" t="s">
        <v>308</v>
      </c>
    </row>
    <row r="334" spans="2:5" ht="12.75">
      <c r="B334" s="8">
        <v>300</v>
      </c>
      <c r="C334" s="8">
        <v>0</v>
      </c>
      <c r="E334" s="9" t="s">
        <v>309</v>
      </c>
    </row>
    <row r="338" spans="1:5" ht="12.75">
      <c r="A338" s="8">
        <v>295</v>
      </c>
      <c r="B338" s="8">
        <v>0</v>
      </c>
      <c r="C338" s="8">
        <v>0</v>
      </c>
      <c r="E338" s="3" t="s">
        <v>453</v>
      </c>
    </row>
    <row r="339" spans="1:5" ht="12.75">
      <c r="A339" s="8"/>
      <c r="B339" s="8">
        <v>100</v>
      </c>
      <c r="C339" s="8">
        <v>0</v>
      </c>
      <c r="E339" s="9" t="s">
        <v>447</v>
      </c>
    </row>
    <row r="340" spans="1:8" ht="12.75">
      <c r="A340" s="8"/>
      <c r="B340" s="8">
        <v>200</v>
      </c>
      <c r="C340" s="8">
        <v>0</v>
      </c>
      <c r="E340" s="9" t="s">
        <v>448</v>
      </c>
      <c r="G340" s="89">
        <v>165990.95</v>
      </c>
      <c r="H340" s="89">
        <v>342740.22</v>
      </c>
    </row>
    <row r="341" spans="1:8" ht="12.75">
      <c r="A341" s="8"/>
      <c r="B341" s="8">
        <v>300</v>
      </c>
      <c r="C341" s="8">
        <v>0</v>
      </c>
      <c r="E341" s="9" t="s">
        <v>449</v>
      </c>
      <c r="G341" s="89">
        <v>197137.06</v>
      </c>
      <c r="H341" s="89">
        <v>141555.22</v>
      </c>
    </row>
    <row r="342" spans="1:8" ht="12.75">
      <c r="A342" s="8"/>
      <c r="B342" s="8">
        <v>400</v>
      </c>
      <c r="C342" s="8">
        <v>0</v>
      </c>
      <c r="E342" s="9" t="s">
        <v>450</v>
      </c>
      <c r="G342" s="89">
        <v>11452831.72</v>
      </c>
      <c r="H342" s="89">
        <v>9212639.48</v>
      </c>
    </row>
    <row r="343" spans="1:8" ht="12.75">
      <c r="A343" s="8"/>
      <c r="B343" s="8">
        <v>500</v>
      </c>
      <c r="C343" s="8">
        <v>0</v>
      </c>
      <c r="E343" s="9" t="s">
        <v>451</v>
      </c>
      <c r="G343" s="89">
        <v>489409.97</v>
      </c>
      <c r="H343" s="89">
        <v>489409.97</v>
      </c>
    </row>
    <row r="344" spans="7:8" ht="12.75">
      <c r="G344" s="89">
        <f>SUM(G5:G163)</f>
        <v>154220792.68</v>
      </c>
      <c r="H344" s="89">
        <f>SUM(H5:H163)</f>
        <v>174572252.61999997</v>
      </c>
    </row>
    <row r="345" spans="7:8" ht="12.75">
      <c r="G345" s="89">
        <f>SUM(G176:G329)</f>
        <v>154220792.68000022</v>
      </c>
      <c r="H345" s="89">
        <f>SUM(H176:H329)</f>
        <v>174572252.62</v>
      </c>
    </row>
    <row r="346" spans="7:8" ht="12.75">
      <c r="G346" s="89">
        <f>+G344-G345</f>
        <v>0</v>
      </c>
      <c r="H346" s="89">
        <f>+H344-H345</f>
        <v>0</v>
      </c>
    </row>
    <row r="348" spans="7:8" ht="12.75">
      <c r="G348" s="89">
        <f>+G346-'[4]Schema S.P.'!E167+'[4]Schema S.P.'!E112</f>
        <v>0</v>
      </c>
      <c r="H348" s="89">
        <f>+H346-'[4]Schema S.P.'!H167+'[4]Schema S.P.'!H112</f>
        <v>0</v>
      </c>
    </row>
    <row r="353" ht="12.75">
      <c r="F353" s="360"/>
    </row>
    <row r="369" ht="12.75">
      <c r="F369" s="361"/>
    </row>
    <row r="385" ht="12.75">
      <c r="F385" s="360"/>
    </row>
    <row r="386" ht="12.75">
      <c r="F386" s="360"/>
    </row>
    <row r="387" ht="12.75">
      <c r="F387" s="360"/>
    </row>
    <row r="388" ht="12.75">
      <c r="F388" s="360"/>
    </row>
    <row r="389" ht="12.75">
      <c r="F389" s="360"/>
    </row>
    <row r="390" ht="12.75">
      <c r="F390" s="361"/>
    </row>
  </sheetData>
  <sheetProtection/>
  <autoFilter ref="G1:G346"/>
  <printOptions gridLines="1" horizontalCentered="1"/>
  <pageMargins left="0.57" right="0.28" top="1.04" bottom="1.18" header="0.5511811023622047" footer="0.4"/>
  <pageSetup firstPageNumber="8" useFirstPageNumber="1" fitToHeight="18" orientation="portrait" paperSize="9" scale="85" r:id="rId1"/>
  <rowBreaks count="5" manualBreakCount="5">
    <brk id="49" max="7" man="1"/>
    <brk id="109" max="7" man="1"/>
    <brk id="170" max="7" man="1"/>
    <brk id="231" max="7" man="1"/>
    <brk id="28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A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91.8515625" style="0" customWidth="1"/>
    <col min="9" max="9" width="18.421875" style="0" customWidth="1"/>
  </cols>
  <sheetData>
    <row r="5" ht="19.5">
      <c r="A5" s="83" t="s">
        <v>506</v>
      </c>
    </row>
    <row r="6" ht="23.25">
      <c r="A6" s="84"/>
    </row>
    <row r="7" ht="23.25">
      <c r="A7" s="84"/>
    </row>
    <row r="8" ht="23.25">
      <c r="A8" s="84"/>
    </row>
    <row r="9" ht="23.25">
      <c r="A9" s="84"/>
    </row>
    <row r="10" ht="23.25">
      <c r="A10" s="84"/>
    </row>
    <row r="11" ht="23.25">
      <c r="A11" s="84"/>
    </row>
    <row r="12" ht="23.25">
      <c r="A12" s="84"/>
    </row>
    <row r="19" ht="18">
      <c r="A19" s="85" t="s">
        <v>791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43">
      <selection activeCell="E78" sqref="E78"/>
    </sheetView>
  </sheetViews>
  <sheetFormatPr defaultColWidth="9.140625" defaultRowHeight="12.75"/>
  <cols>
    <col min="1" max="1" width="3.421875" style="1" customWidth="1"/>
    <col min="2" max="2" width="48.57421875" style="0" customWidth="1"/>
    <col min="3" max="5" width="15.7109375" style="97" customWidth="1"/>
    <col min="6" max="6" width="15.7109375" style="96" customWidth="1"/>
  </cols>
  <sheetData>
    <row r="1" spans="1:6" ht="15.75">
      <c r="A1" s="370" t="s">
        <v>505</v>
      </c>
      <c r="B1" s="370"/>
      <c r="C1" s="370"/>
      <c r="D1" s="370"/>
      <c r="E1" s="370"/>
      <c r="F1" s="370"/>
    </row>
    <row r="2" spans="1:6" ht="15.75">
      <c r="A2" s="370" t="s">
        <v>52</v>
      </c>
      <c r="B2" s="370"/>
      <c r="C2" s="370"/>
      <c r="D2" s="370"/>
      <c r="E2" s="370"/>
      <c r="F2" s="370"/>
    </row>
    <row r="3" spans="1:6" ht="18.75">
      <c r="A3" s="308"/>
      <c r="B3" s="268"/>
      <c r="C3" s="309" t="s">
        <v>841</v>
      </c>
      <c r="D3" s="309" t="s">
        <v>840</v>
      </c>
      <c r="E3" s="279" t="s">
        <v>89</v>
      </c>
      <c r="F3" s="310" t="s">
        <v>839</v>
      </c>
    </row>
    <row r="4" spans="1:6" ht="12.75">
      <c r="A4" s="311"/>
      <c r="B4" s="312"/>
      <c r="C4" s="313"/>
      <c r="D4" s="313"/>
      <c r="E4" s="313"/>
      <c r="F4" s="314"/>
    </row>
    <row r="5" spans="1:6" ht="12.75">
      <c r="A5" s="315" t="s">
        <v>1019</v>
      </c>
      <c r="B5" s="158" t="s">
        <v>1020</v>
      </c>
      <c r="C5" s="316"/>
      <c r="D5" s="316"/>
      <c r="E5" s="316"/>
      <c r="F5" s="317"/>
    </row>
    <row r="6" spans="1:6" ht="12.75">
      <c r="A6" s="315"/>
      <c r="B6" s="21"/>
      <c r="C6" s="316"/>
      <c r="D6" s="316"/>
      <c r="E6" s="316"/>
      <c r="F6" s="317"/>
    </row>
    <row r="7" spans="1:6" ht="12.75">
      <c r="A7" s="315">
        <v>1</v>
      </c>
      <c r="B7" s="21" t="s">
        <v>1021</v>
      </c>
      <c r="C7" s="318"/>
      <c r="D7" s="318"/>
      <c r="E7" s="319"/>
      <c r="F7" s="320"/>
    </row>
    <row r="8" spans="1:6" ht="12.75">
      <c r="A8" s="245"/>
      <c r="B8" s="22" t="s">
        <v>1080</v>
      </c>
      <c r="C8" s="321">
        <f>ROUND(+SUM('Alim C.E.'!G595:G607),0)</f>
        <v>7244279</v>
      </c>
      <c r="D8" s="321">
        <f>ROUND(+SUM('Alim C.E.'!H595:H607),0)</f>
        <v>410439493</v>
      </c>
      <c r="E8" s="319">
        <f>ROUND(+SUM('Alim C.E.'!I595:I607),0)</f>
        <v>417683772</v>
      </c>
      <c r="F8" s="322">
        <f>ROUND(+SUM('Alim C.E.'!J595:J607),0)</f>
        <v>431492730</v>
      </c>
    </row>
    <row r="9" spans="1:6" ht="12.75">
      <c r="A9" s="315"/>
      <c r="B9" s="22" t="s">
        <v>1081</v>
      </c>
      <c r="C9" s="321">
        <f>ROUND(+SUM('Alim C.E.'!G613:G623),0)</f>
        <v>3247181</v>
      </c>
      <c r="D9" s="321">
        <f>ROUND(+SUM('Alim C.E.'!H613:H623),0)</f>
        <v>1607001</v>
      </c>
      <c r="E9" s="323">
        <f>ROUND(+SUM('Alim C.E.'!I613:I623),0)</f>
        <v>4854182</v>
      </c>
      <c r="F9" s="322">
        <f>ROUND(+SUM('Alim C.E.'!J613:J623),0)</f>
        <v>4438689</v>
      </c>
    </row>
    <row r="10" spans="1:6" ht="12.75">
      <c r="A10" s="315">
        <v>2</v>
      </c>
      <c r="B10" s="21" t="s">
        <v>1022</v>
      </c>
      <c r="C10" s="321"/>
      <c r="D10" s="321"/>
      <c r="E10" s="319"/>
      <c r="F10" s="322"/>
    </row>
    <row r="11" spans="1:6" ht="12.75">
      <c r="A11" s="315"/>
      <c r="B11" s="22" t="s">
        <v>1023</v>
      </c>
      <c r="C11" s="321">
        <f>ROUND((+SUM('Alim C.E.'!G625:G626)+'Alim C.E.'!G637+'Alim C.E.'!G651+'Alim C.E.'!G656),0)</f>
        <v>0</v>
      </c>
      <c r="D11" s="321">
        <f>ROUND((+SUM('Alim C.E.'!H625:H626)+'Alim C.E.'!H637+'Alim C.E.'!H651+'Alim C.E.'!H656),0)</f>
        <v>8472075</v>
      </c>
      <c r="E11" s="319">
        <f>ROUND((+SUM('Alim C.E.'!I625:I626)+'Alim C.E.'!I637+'Alim C.E.'!I651+'Alim C.E.'!I656),0)</f>
        <v>8472075</v>
      </c>
      <c r="F11" s="322">
        <f>ROUND((+SUM('Alim C.E.'!J625:J626)+'Alim C.E.'!J637+'Alim C.E.'!J651+'Alim C.E.'!J656),0)</f>
        <v>11558827</v>
      </c>
    </row>
    <row r="12" spans="1:6" ht="12.75">
      <c r="A12" s="245"/>
      <c r="B12" s="22" t="s">
        <v>1024</v>
      </c>
      <c r="C12" s="324">
        <f>ROUND((+SUM('Alim C.E.'!G627:G630)+'Alim C.E.'!G638+'Alim C.E.'!G643+'Alim C.E.'!G644+'Alim C.E.'!G645+'Alim C.E.'!G646+'Alim C.E.'!G647+'Alim C.E.'!G648+'Alim C.E.'!G650+'Alim C.E.'!G652+'Alim C.E.'!G657+'Alim C.E.'!G658+'Alim C.E.'!G659),0)</f>
        <v>0</v>
      </c>
      <c r="D12" s="324">
        <f>ROUND((+SUM('Alim C.E.'!H627:H630)+'Alim C.E.'!H638+'Alim C.E.'!H643+'Alim C.E.'!H644+'Alim C.E.'!H645+'Alim C.E.'!H646+'Alim C.E.'!H647+'Alim C.E.'!H648+'Alim C.E.'!H650+'Alim C.E.'!H652+'Alim C.E.'!H657+'Alim C.E.'!H658+'Alim C.E.'!H659),0)</f>
        <v>3829150</v>
      </c>
      <c r="E12" s="323">
        <f>ROUND((+SUM('Alim C.E.'!I627:I630)+'Alim C.E.'!I638+'Alim C.E.'!I643+'Alim C.E.'!I644+'Alim C.E.'!I645+'Alim C.E.'!I646+'Alim C.E.'!I647+'Alim C.E.'!I648+'Alim C.E.'!I650+'Alim C.E.'!I652+'Alim C.E.'!I657+'Alim C.E.'!I658+'Alim C.E.'!I659),0)</f>
        <v>3829150</v>
      </c>
      <c r="F12" s="322">
        <f>ROUND((+SUM('Alim C.E.'!J627:J630)+'Alim C.E.'!J638+'Alim C.E.'!J643+'Alim C.E.'!J644+'Alim C.E.'!J645+'Alim C.E.'!J646+'Alim C.E.'!J647+'Alim C.E.'!J648+'Alim C.E.'!J649+'Alim C.E.'!J650+'Alim C.E.'!J652+'Alim C.E.'!J657+'Alim C.E.'!J658+'Alim C.E.'!J659),0)</f>
        <v>3589116</v>
      </c>
    </row>
    <row r="13" spans="1:6" ht="12.75">
      <c r="A13" s="315"/>
      <c r="B13" s="22" t="s">
        <v>1025</v>
      </c>
      <c r="C13" s="324">
        <f>ROUND((+SUM('Alim C.E.'!G631:G635)+'Alim C.E.'!G639+'Alim C.E.'!G640+'Alim C.E.'!G641),0)+'Alim C.E.'!G649</f>
        <v>0</v>
      </c>
      <c r="D13" s="324">
        <f>ROUND((+SUM('Alim C.E.'!H631:H635)+'Alim C.E.'!H639+'Alim C.E.'!H640+'Alim C.E.'!H641),0)+'Alim C.E.'!H649</f>
        <v>2763882</v>
      </c>
      <c r="E13" s="323">
        <f>ROUND((+SUM('Alim C.E.'!I631:I635)+'Alim C.E.'!I639+'Alim C.E.'!I640+'Alim C.E.'!I641),0)+'Alim C.E.'!I649</f>
        <v>2763882</v>
      </c>
      <c r="F13" s="322">
        <f>ROUND((+SUM('Alim C.E.'!J631:J635)+'Alim C.E.'!J639+'Alim C.E.'!J640+'Alim C.E.'!J641),0)</f>
        <v>1935380</v>
      </c>
    </row>
    <row r="14" spans="1:6" ht="12.75">
      <c r="A14" s="315">
        <v>3</v>
      </c>
      <c r="B14" s="21" t="s">
        <v>1026</v>
      </c>
      <c r="C14" s="321"/>
      <c r="D14" s="321"/>
      <c r="E14" s="319"/>
      <c r="F14" s="322"/>
    </row>
    <row r="15" spans="1:6" ht="12.75">
      <c r="A15" s="245"/>
      <c r="B15" s="22" t="s">
        <v>1027</v>
      </c>
      <c r="C15" s="325">
        <f>ROUND(SUM('Alim C.E.'!G701:G703),0)</f>
        <v>0</v>
      </c>
      <c r="D15" s="325">
        <f>ROUND(SUM('Alim C.E.'!H701:H703),0)</f>
        <v>1182140</v>
      </c>
      <c r="E15" s="316">
        <f>ROUND(SUM('Alim C.E.'!I701:I703),0)</f>
        <v>1182140</v>
      </c>
      <c r="F15" s="326">
        <f>ROUND(SUM('Alim C.E.'!J701:J703),0)</f>
        <v>1299822</v>
      </c>
    </row>
    <row r="16" spans="1:6" ht="12.75">
      <c r="A16" s="315"/>
      <c r="B16" s="22" t="s">
        <v>1028</v>
      </c>
      <c r="C16" s="325">
        <f>ROUND(SUM('Alim C.E.'!G717:G738),0)</f>
        <v>153446</v>
      </c>
      <c r="D16" s="325">
        <f>ROUND(SUM('Alim C.E.'!H717:H738),0)</f>
        <v>2635424</v>
      </c>
      <c r="E16" s="316">
        <f>ROUND(SUM('Alim C.E.'!I717:I738),0)</f>
        <v>2788871</v>
      </c>
      <c r="F16" s="326">
        <f>ROUND(SUM('Alim C.E.'!J717:J738),0)</f>
        <v>801569</v>
      </c>
    </row>
    <row r="17" spans="1:6" ht="12.75">
      <c r="A17" s="245"/>
      <c r="B17" s="22" t="s">
        <v>1029</v>
      </c>
      <c r="C17" s="325">
        <f>ROUND(SUM('Alim C.E.'!G663:G695)+'Alim C.E.'!G697+SUM('Alim C.E.'!G704:G713),0)</f>
        <v>1083897</v>
      </c>
      <c r="D17" s="325">
        <f>ROUND(SUM('Alim C.E.'!H663:H695)+'Alim C.E.'!H697+SUM('Alim C.E.'!H704:H713),0)</f>
        <v>1818872</v>
      </c>
      <c r="E17" s="316">
        <f>ROUND(SUM('Alim C.E.'!I663:I695)+'Alim C.E.'!I697+SUM('Alim C.E.'!I704:I713),0)</f>
        <v>2902769</v>
      </c>
      <c r="F17" s="326">
        <f>ROUND(SUM('Alim C.E.'!J663:J695)+'Alim C.E.'!J697+SUM('Alim C.E.'!J704:J713),0)</f>
        <v>3291201</v>
      </c>
    </row>
    <row r="18" spans="1:6" ht="12.75">
      <c r="A18" s="327"/>
      <c r="B18" s="328" t="s">
        <v>1030</v>
      </c>
      <c r="C18" s="321">
        <f>ROUND('Alim C.E.'!G696+'Alim C.E.'!G773+SUM('Alim C.E.'!G742:G747),0)</f>
        <v>0</v>
      </c>
      <c r="D18" s="321">
        <f>ROUND('Alim C.E.'!H696+'Alim C.E.'!H773+SUM('Alim C.E.'!H742:H747),0)</f>
        <v>741238</v>
      </c>
      <c r="E18" s="319">
        <f>ROUND('Alim C.E.'!I696+'Alim C.E.'!I773+SUM('Alim C.E.'!I742:I747),0)</f>
        <v>741238</v>
      </c>
      <c r="F18" s="322">
        <f>ROUND('Alim C.E.'!J696+'Alim C.E.'!J773+SUM('Alim C.E.'!J742:J747),0)</f>
        <v>754116</v>
      </c>
    </row>
    <row r="19" spans="1:6" ht="12.75">
      <c r="A19" s="315">
        <v>4</v>
      </c>
      <c r="B19" s="21" t="s">
        <v>1031</v>
      </c>
      <c r="C19" s="321">
        <f>ROUND(+SUM('Alim C.E.'!G776:G788),0)</f>
        <v>0</v>
      </c>
      <c r="D19" s="321">
        <f>ROUND(+SUM('Alim C.E.'!H776:H788),0)</f>
        <v>2824343</v>
      </c>
      <c r="E19" s="319">
        <f>ROUND(+SUM('Alim C.E.'!I776:I788),0)</f>
        <v>2824343</v>
      </c>
      <c r="F19" s="322">
        <f>ROUND(+SUM('Alim C.E.'!J776:J788),0)</f>
        <v>2719958</v>
      </c>
    </row>
    <row r="20" spans="1:6" ht="12.75">
      <c r="A20" s="315"/>
      <c r="B20" s="158"/>
      <c r="C20" s="329"/>
      <c r="D20" s="329"/>
      <c r="E20" s="330"/>
      <c r="F20" s="331"/>
    </row>
    <row r="21" spans="1:6" ht="12.75">
      <c r="A21" s="245"/>
      <c r="B21" s="154" t="s">
        <v>1032</v>
      </c>
      <c r="C21" s="155">
        <f>SUM(C7:C19)</f>
        <v>11728803</v>
      </c>
      <c r="D21" s="155">
        <f>SUM(D7:D19)</f>
        <v>436313618</v>
      </c>
      <c r="E21" s="269">
        <f>SUM(E7:E19)</f>
        <v>448042422</v>
      </c>
      <c r="F21" s="274">
        <f>SUM(F7:F19)</f>
        <v>461881408</v>
      </c>
    </row>
    <row r="22" spans="1:6" ht="12.75">
      <c r="A22" s="245"/>
      <c r="B22" s="21"/>
      <c r="C22" s="332"/>
      <c r="D22" s="332"/>
      <c r="E22" s="333"/>
      <c r="F22" s="317"/>
    </row>
    <row r="23" spans="1:6" ht="12.75">
      <c r="A23" s="315" t="s">
        <v>1033</v>
      </c>
      <c r="B23" s="154" t="s">
        <v>1034</v>
      </c>
      <c r="C23" s="332"/>
      <c r="D23" s="332"/>
      <c r="E23" s="333"/>
      <c r="F23" s="317"/>
    </row>
    <row r="24" spans="1:6" ht="12.75">
      <c r="A24" s="315"/>
      <c r="B24" s="21"/>
      <c r="C24" s="332"/>
      <c r="D24" s="332"/>
      <c r="E24" s="333"/>
      <c r="F24" s="317"/>
    </row>
    <row r="25" spans="1:6" ht="12.75">
      <c r="A25" s="315">
        <v>1</v>
      </c>
      <c r="B25" s="21" t="s">
        <v>1035</v>
      </c>
      <c r="C25" s="332"/>
      <c r="D25" s="332"/>
      <c r="E25" s="333"/>
      <c r="F25" s="317"/>
    </row>
    <row r="26" spans="1:6" ht="12.75">
      <c r="A26" s="315"/>
      <c r="B26" s="22" t="s">
        <v>1036</v>
      </c>
      <c r="C26" s="325">
        <f>ROUND(-(SUM('Alim C.E.'!G8:G17)),0)</f>
        <v>-3240</v>
      </c>
      <c r="D26" s="325">
        <f>ROUND(-(SUM('Alim C.E.'!H8:H17)),0)</f>
        <v>-17839912</v>
      </c>
      <c r="E26" s="316">
        <f>ROUND(-(SUM('Alim C.E.'!I8:I17)),0)</f>
        <v>-17843152</v>
      </c>
      <c r="F26" s="326">
        <f>ROUND(-(SUM('Alim C.E.'!J8:J17)),0)</f>
        <v>-16127865</v>
      </c>
    </row>
    <row r="27" spans="1:6" ht="12.75">
      <c r="A27" s="245"/>
      <c r="B27" s="22" t="s">
        <v>1037</v>
      </c>
      <c r="C27" s="325">
        <f>ROUND(-SUM('Alim C.E.'!G20:G30),0)</f>
        <v>-52463</v>
      </c>
      <c r="D27" s="325">
        <f>ROUND(-SUM('Alim C.E.'!H20:H30),0)</f>
        <v>-1129007</v>
      </c>
      <c r="E27" s="316">
        <f>ROUND(-SUM('Alim C.E.'!I20:I30),0)</f>
        <v>-1181470</v>
      </c>
      <c r="F27" s="326">
        <f>ROUND(-SUM('Alim C.E.'!J20:J30),0)</f>
        <v>-1290661</v>
      </c>
    </row>
    <row r="28" spans="1:6" ht="12.75">
      <c r="A28" s="315">
        <v>2</v>
      </c>
      <c r="B28" s="21" t="s">
        <v>1038</v>
      </c>
      <c r="C28" s="325"/>
      <c r="D28" s="325"/>
      <c r="E28" s="316"/>
      <c r="F28" s="326"/>
    </row>
    <row r="29" spans="1:6" ht="12.75">
      <c r="A29" s="245"/>
      <c r="B29" s="22" t="s">
        <v>1023</v>
      </c>
      <c r="C29" s="325">
        <f>ROUND(-('Alim C.E.'!G181+'Alim C.E.'!G182+SUM('Alim C.E.'!G195:G197)+SUM('Alim C.E.'!G216:G219)),0)</f>
        <v>0</v>
      </c>
      <c r="D29" s="325">
        <f>ROUND(-('Alim C.E.'!H181+'Alim C.E.'!H182+SUM('Alim C.E.'!H195:H197)+SUM('Alim C.E.'!H216:H219)),0)</f>
        <v>-163172859</v>
      </c>
      <c r="E29" s="333">
        <f>ROUND(-('Alim C.E.'!I181+'Alim C.E.'!I182+SUM('Alim C.E.'!I195:I197)+SUM('Alim C.E.'!I216:I219)),0)</f>
        <v>-163172859</v>
      </c>
      <c r="F29" s="326">
        <f>ROUND(-('Alim C.E.'!J181+'Alim C.E.'!J182+SUM('Alim C.E.'!J195:J197)+SUM('Alim C.E.'!J216:J219)),0)</f>
        <v>-164093291</v>
      </c>
    </row>
    <row r="30" spans="1:6" ht="12.75">
      <c r="A30" s="245"/>
      <c r="B30" s="22" t="s">
        <v>1024</v>
      </c>
      <c r="C30" s="325">
        <f>ROUND(-(SUM('Alim C.E.'!G184:G187)+SUM('Alim C.E.'!G199:G208)+SUM('Alim C.E.'!G220:G222)),0)</f>
        <v>0</v>
      </c>
      <c r="D30" s="325">
        <f>ROUND(-(SUM('Alim C.E.'!H184:H187)+SUM('Alim C.E.'!H199:H208)+SUM('Alim C.E.'!H220:H222)),0)</f>
        <v>-67888088</v>
      </c>
      <c r="E30" s="333">
        <f>ROUND(-(SUM('Alim C.E.'!I184:I187)+SUM('Alim C.E.'!I199:I208)+SUM('Alim C.E.'!I220:I222)),0)</f>
        <v>-67888088</v>
      </c>
      <c r="F30" s="326">
        <f>ROUND(-(SUM('Alim C.E.'!J184:J187)+SUM('Alim C.E.'!J199:J208)+SUM('Alim C.E.'!J220:J222)),0)</f>
        <v>-72264893</v>
      </c>
    </row>
    <row r="31" spans="1:6" ht="12.75">
      <c r="A31" s="315"/>
      <c r="B31" s="22" t="s">
        <v>1039</v>
      </c>
      <c r="C31" s="325">
        <f>ROUND(-SUM('Alim C.E.'!G123:G124)-SUM('Alim C.E.'!G131:G132),0)</f>
        <v>0</v>
      </c>
      <c r="D31" s="325">
        <f>ROUND(-SUM('Alim C.E.'!H123:H124)-SUM('Alim C.E.'!H131:H132),0)</f>
        <v>-50714781</v>
      </c>
      <c r="E31" s="333">
        <f>ROUND(-SUM('Alim C.E.'!I123:I124)-SUM('Alim C.E.'!I131:I132),0)</f>
        <v>-50714781</v>
      </c>
      <c r="F31" s="326">
        <f>ROUND(-SUM('Alim C.E.'!J123:J124)-SUM('Alim C.E.'!J131:J132),0)</f>
        <v>-52051577</v>
      </c>
    </row>
    <row r="32" spans="1:6" ht="12.75">
      <c r="A32" s="315"/>
      <c r="B32" s="22" t="s">
        <v>1040</v>
      </c>
      <c r="C32" s="325">
        <f>ROUND(-(SUM('Alim C.E.'!G77:G121)+SUM('Alim C.E.'!G125:G128)+'Alim C.E.'!G133),0)</f>
        <v>0</v>
      </c>
      <c r="D32" s="325">
        <f>ROUND(-(SUM('Alim C.E.'!H77:H121)+SUM('Alim C.E.'!H125:H128)+'Alim C.E.'!H133),0)</f>
        <v>-39028751</v>
      </c>
      <c r="E32" s="333">
        <f>ROUND(-(SUM('Alim C.E.'!I77:I121)+SUM('Alim C.E.'!I125:I128)+'Alim C.E.'!I133),0)</f>
        <v>-39028751</v>
      </c>
      <c r="F32" s="326">
        <f>ROUND(-(SUM('Alim C.E.'!J77:J121)+SUM('Alim C.E.'!J125:J128)+'Alim C.E.'!J133),0)</f>
        <v>-39270225</v>
      </c>
    </row>
    <row r="33" spans="1:6" ht="12.75">
      <c r="A33" s="315"/>
      <c r="B33" s="22" t="s">
        <v>1041</v>
      </c>
      <c r="C33" s="325">
        <f>ROUND(-SUM('Alim C.E.'!G137:G177),0)</f>
        <v>-5702505</v>
      </c>
      <c r="D33" s="325">
        <f>ROUND(-SUM('Alim C.E.'!H137:H177),0)</f>
        <v>-28261232</v>
      </c>
      <c r="E33" s="316">
        <f>ROUND(-SUM('Alim C.E.'!I137:I177),0)</f>
        <v>-33963737</v>
      </c>
      <c r="F33" s="326">
        <f>ROUND(-SUM('Alim C.E.'!J137:J177),0)</f>
        <v>-33295478</v>
      </c>
    </row>
    <row r="34" spans="1:6" ht="12.75">
      <c r="A34" s="315"/>
      <c r="B34" s="22" t="s">
        <v>1042</v>
      </c>
      <c r="C34" s="325">
        <f>ROUND(-SUM('Alim C.E.'!G47:G63)-SUM('Alim C.E.'!G66:G73),0)</f>
        <v>-2156911</v>
      </c>
      <c r="D34" s="325">
        <f>ROUND(-SUM('Alim C.E.'!H47:H63)-SUM('Alim C.E.'!H66:H73),0)</f>
        <v>-8465287</v>
      </c>
      <c r="E34" s="316">
        <f>ROUND(-SUM('Alim C.E.'!I47:I63)-SUM('Alim C.E.'!I66:I73),0)</f>
        <v>-10622197</v>
      </c>
      <c r="F34" s="326">
        <f>ROUND(-SUM('Alim C.E.'!J47:J63)-SUM('Alim C.E.'!J66:J73),0)</f>
        <v>-12593283</v>
      </c>
    </row>
    <row r="35" spans="1:6" ht="12.75">
      <c r="A35" s="315"/>
      <c r="B35" s="22" t="s">
        <v>1043</v>
      </c>
      <c r="C35" s="325">
        <f>ROUND(-SUM('Alim C.E.'!G33:G44),0)</f>
        <v>-71560</v>
      </c>
      <c r="D35" s="325">
        <f>ROUND(-SUM('Alim C.E.'!H33:H44),0)</f>
        <v>-2132492</v>
      </c>
      <c r="E35" s="316">
        <f>ROUND(-SUM('Alim C.E.'!I33:I44),0)</f>
        <v>-2204051</v>
      </c>
      <c r="F35" s="326">
        <f>ROUND(-SUM('Alim C.E.'!J33:J44),0)</f>
        <v>-2264400</v>
      </c>
    </row>
    <row r="36" spans="1:6" ht="12.75">
      <c r="A36" s="245"/>
      <c r="B36" s="22" t="s">
        <v>1044</v>
      </c>
      <c r="C36" s="321">
        <f>ROUND(-SUM('Alim C.E.'!G478:G485),0)</f>
        <v>-60426</v>
      </c>
      <c r="D36" s="321">
        <f>ROUND(-SUM('Alim C.E.'!H478:H485),0)</f>
        <v>-1656210</v>
      </c>
      <c r="E36" s="323">
        <f>ROUND(-SUM('Alim C.E.'!I478:I485),0)</f>
        <v>-1716636</v>
      </c>
      <c r="F36" s="322">
        <f>ROUND(-SUM('Alim C.E.'!J478:J485),0)</f>
        <v>-1753847</v>
      </c>
    </row>
    <row r="37" spans="1:6" ht="12.75">
      <c r="A37" s="245"/>
      <c r="B37" s="22" t="s">
        <v>1045</v>
      </c>
      <c r="C37" s="325">
        <f>ROUND(-SUM('Alim C.E.'!G64:G65)-SUM('Alim C.E.'!G209:G212)-SUM('Alim C.E.'!G188:G191)-'Alim C.E.'!G223-'Alim C.E.'!G224-SUM('Alim C.E.'!G227:G239),)</f>
        <v>-665566</v>
      </c>
      <c r="D37" s="325">
        <f>ROUND(-SUM('Alim C.E.'!H64:H65)-SUM('Alim C.E.'!H209:H212)-SUM('Alim C.E.'!H188:H191)-'Alim C.E.'!H223-'Alim C.E.'!H224-SUM('Alim C.E.'!H227:H239),)</f>
        <v>-5673546</v>
      </c>
      <c r="E37" s="316">
        <f>ROUND(-SUM('Alim C.E.'!I64:I65)-SUM('Alim C.E.'!I209:I212)-SUM('Alim C.E.'!I188:I191)-'Alim C.E.'!I223-'Alim C.E.'!I224-SUM('Alim C.E.'!I227:I239),)</f>
        <v>-6339112</v>
      </c>
      <c r="F37" s="326">
        <f>ROUND(-SUM('Alim C.E.'!J64:J65)-SUM('Alim C.E.'!J209:J212)-SUM('Alim C.E.'!J188:J191)-'Alim C.E.'!J223-'Alim C.E.'!J224-SUM('Alim C.E.'!J227:J239),)</f>
        <v>-6258685</v>
      </c>
    </row>
    <row r="38" spans="1:6" ht="12.75">
      <c r="A38" s="315">
        <v>3</v>
      </c>
      <c r="B38" s="21" t="s">
        <v>1046</v>
      </c>
      <c r="C38" s="325">
        <f>ROUND(-SUM('Alim C.E.'!G242:G251),0)</f>
        <v>-173886</v>
      </c>
      <c r="D38" s="325">
        <f>ROUND(-SUM('Alim C.E.'!H242:H251),0)</f>
        <v>-1266629</v>
      </c>
      <c r="E38" s="316">
        <f>ROUND(-SUM('Alim C.E.'!I242:I251),0)</f>
        <v>-1440515</v>
      </c>
      <c r="F38" s="326">
        <f>ROUND(-SUM('Alim C.E.'!J242:J251),0)</f>
        <v>-1523380</v>
      </c>
    </row>
    <row r="39" spans="1:6" ht="12.75">
      <c r="A39" s="315">
        <v>4</v>
      </c>
      <c r="B39" s="21" t="s">
        <v>1047</v>
      </c>
      <c r="C39" s="325"/>
      <c r="D39" s="325"/>
      <c r="E39" s="316"/>
      <c r="F39" s="326"/>
    </row>
    <row r="40" spans="1:6" ht="12.75">
      <c r="A40" s="315"/>
      <c r="B40" s="22" t="s">
        <v>1048</v>
      </c>
      <c r="C40" s="325">
        <f>ROUND(-SUM('Alim C.E.'!G254:G297)-SUM('Alim C.E.'!G437:G448),0)</f>
        <v>0</v>
      </c>
      <c r="D40" s="325">
        <f>ROUND(-SUM('Alim C.E.'!H254:H297)-SUM('Alim C.E.'!H437:H448),0)</f>
        <v>-30421844</v>
      </c>
      <c r="E40" s="316">
        <f>ROUND(-SUM('Alim C.E.'!I254:I297)-SUM('Alim C.E.'!I437:I448),0)</f>
        <v>-30421844</v>
      </c>
      <c r="F40" s="326">
        <f>ROUND(-SUM('Alim C.E.'!J254:J297)-SUM('Alim C.E.'!J437:J448),0)</f>
        <v>-31037385</v>
      </c>
    </row>
    <row r="41" spans="1:6" ht="12.75">
      <c r="A41" s="315"/>
      <c r="B41" s="22" t="s">
        <v>1049</v>
      </c>
      <c r="C41" s="325">
        <f>ROUND(-SUM('Alim C.E.'!G300:G307),0)</f>
        <v>0</v>
      </c>
      <c r="D41" s="325">
        <f>ROUND(-SUM('Alim C.E.'!H300:H307),0)</f>
        <v>-189859</v>
      </c>
      <c r="E41" s="316">
        <f>ROUND(-SUM('Alim C.E.'!I300:I307),0)</f>
        <v>-189859</v>
      </c>
      <c r="F41" s="326">
        <f>ROUND(-SUM('Alim C.E.'!J300:J307),0)</f>
        <v>-188827</v>
      </c>
    </row>
    <row r="42" spans="1:6" ht="12.75">
      <c r="A42" s="315"/>
      <c r="B42" s="22" t="s">
        <v>1050</v>
      </c>
      <c r="C42" s="325">
        <f>ROUND(-SUM('Alim C.E.'!G310:G333),)</f>
        <v>-2335546</v>
      </c>
      <c r="D42" s="325">
        <f>ROUND(-SUM('Alim C.E.'!H310:H333),)</f>
        <v>-5231622</v>
      </c>
      <c r="E42" s="316">
        <f>ROUND(-SUM('Alim C.E.'!I310:I333),)</f>
        <v>-7567167</v>
      </c>
      <c r="F42" s="326">
        <f>ROUND(-SUM('Alim C.E.'!J310:J333),)</f>
        <v>-7739791</v>
      </c>
    </row>
    <row r="43" spans="1:6" ht="12.75">
      <c r="A43" s="245"/>
      <c r="B43" s="22" t="s">
        <v>1051</v>
      </c>
      <c r="C43" s="325">
        <f>ROUND(-SUM('Alim C.E.'!G336:G359),0)</f>
        <v>-125107</v>
      </c>
      <c r="D43" s="325">
        <f>ROUND(-SUM('Alim C.E.'!H336:H359),0)</f>
        <v>-4200493</v>
      </c>
      <c r="E43" s="316">
        <f>ROUND(-SUM('Alim C.E.'!I336:I359),0)</f>
        <v>-4325601</v>
      </c>
      <c r="F43" s="326">
        <f>ROUND(-SUM('Alim C.E.'!J336:J359),0)</f>
        <v>-4282761</v>
      </c>
    </row>
    <row r="44" spans="1:6" ht="12.75">
      <c r="A44" s="245"/>
      <c r="B44" s="22" t="s">
        <v>1052</v>
      </c>
      <c r="C44" s="325">
        <f>ROUND(-SUM('Alim C.E.'!G394:G434)-SUM('Alim C.E.'!G362:G390),0)</f>
        <v>-98486</v>
      </c>
      <c r="D44" s="325">
        <f>ROUND(-SUM('Alim C.E.'!H394:H434)-SUM('Alim C.E.'!H362:H390),0)</f>
        <v>-5026848</v>
      </c>
      <c r="E44" s="333">
        <f>ROUND(-SUM('Alim C.E.'!I394:I434)-SUM('Alim C.E.'!I362:I390),0)</f>
        <v>-5125333</v>
      </c>
      <c r="F44" s="326">
        <f>ROUND(-SUM('Alim C.E.'!J394:J434)-SUM('Alim C.E.'!J362:J390),0)</f>
        <v>-5113457</v>
      </c>
    </row>
    <row r="45" spans="1:6" ht="12.75">
      <c r="A45" s="315">
        <v>5</v>
      </c>
      <c r="B45" s="21" t="s">
        <v>1053</v>
      </c>
      <c r="C45" s="325">
        <f>ROUND(-SUM('Alim C.E.'!G451:G475)-SUM('Alim C.E.'!G573:G584)-'Alim C.E.'!G565,0)</f>
        <v>-194651</v>
      </c>
      <c r="D45" s="325">
        <f>ROUND(-SUM('Alim C.E.'!H451:H475)-SUM('Alim C.E.'!H573:H584)-'Alim C.E.'!H565,0)</f>
        <v>-3882801</v>
      </c>
      <c r="E45" s="316">
        <f>ROUND(-SUM('Alim C.E.'!I451:I475)-SUM('Alim C.E.'!I573:I584)-'Alim C.E.'!I565,0)</f>
        <v>-4077451</v>
      </c>
      <c r="F45" s="326">
        <f>ROUND(-SUM('Alim C.E.'!J451:J475)-SUM('Alim C.E.'!J573:J584)-'Alim C.E.'!J565,0)</f>
        <v>-4219208</v>
      </c>
    </row>
    <row r="46" spans="1:6" ht="12.75">
      <c r="A46" s="315">
        <v>6</v>
      </c>
      <c r="B46" s="21" t="s">
        <v>1054</v>
      </c>
      <c r="C46" s="325"/>
      <c r="D46" s="325"/>
      <c r="E46" s="316"/>
      <c r="F46" s="326"/>
    </row>
    <row r="47" spans="1:6" ht="12.75">
      <c r="A47" s="315"/>
      <c r="B47" s="22" t="s">
        <v>1055</v>
      </c>
      <c r="C47" s="325">
        <f>ROUND(-SUM('Alim C.E.'!G488:G491),)</f>
        <v>0</v>
      </c>
      <c r="D47" s="325">
        <f>ROUND(-SUM('Alim C.E.'!H488:H491),)</f>
        <v>-7710</v>
      </c>
      <c r="E47" s="316">
        <f>ROUND(-SUM('Alim C.E.'!I488:I491),)</f>
        <v>-7710</v>
      </c>
      <c r="F47" s="326">
        <f>ROUND(-SUM('Alim C.E.'!J488:J491),)</f>
        <v>-10763</v>
      </c>
    </row>
    <row r="48" spans="1:6" ht="12.75">
      <c r="A48" s="315"/>
      <c r="B48" s="22" t="s">
        <v>1056</v>
      </c>
      <c r="C48" s="325">
        <f>ROUND(-SUM('Alim C.E.'!G495:G501),0)</f>
        <v>0</v>
      </c>
      <c r="D48" s="325">
        <f>ROUND(-SUM('Alim C.E.'!H495:H501),0)</f>
        <v>-2684155</v>
      </c>
      <c r="E48" s="333">
        <f>ROUND(-SUM('Alim C.E.'!I495:I501),0)</f>
        <v>-2684155</v>
      </c>
      <c r="F48" s="326">
        <f>ROUND(-SUM('Alim C.E.'!J495:J501),0)</f>
        <v>-2704791</v>
      </c>
    </row>
    <row r="49" spans="1:6" ht="12.75">
      <c r="A49" s="245"/>
      <c r="B49" s="22" t="s">
        <v>1057</v>
      </c>
      <c r="C49" s="325">
        <f>-'Alim C.E.'!G504</f>
        <v>0</v>
      </c>
      <c r="D49" s="325">
        <f>-'Alim C.E.'!H504</f>
        <v>0</v>
      </c>
      <c r="E49" s="316">
        <f>-'Alim C.E.'!I504</f>
        <v>0</v>
      </c>
      <c r="F49" s="326">
        <f>-'Alim C.E.'!J504</f>
        <v>0</v>
      </c>
    </row>
    <row r="50" spans="1:6" ht="12.75">
      <c r="A50" s="245"/>
      <c r="B50" s="22" t="s">
        <v>1058</v>
      </c>
      <c r="C50" s="325">
        <f>ROUND(-SUM('Alim C.E.'!G505:G509),0)</f>
        <v>-156764</v>
      </c>
      <c r="D50" s="325">
        <f>ROUND(-SUM('Alim C.E.'!H505:H509),0)</f>
        <v>-151946</v>
      </c>
      <c r="E50" s="316">
        <f>ROUND(-SUM('Alim C.E.'!I505:I509),0)</f>
        <v>-308709</v>
      </c>
      <c r="F50" s="326">
        <f>ROUND(-SUM('Alim C.E.'!J505:J509),0)</f>
        <v>-333601</v>
      </c>
    </row>
    <row r="51" spans="1:6" ht="12.75">
      <c r="A51" s="315">
        <v>7</v>
      </c>
      <c r="B51" s="21" t="s">
        <v>1059</v>
      </c>
      <c r="C51" s="325">
        <f>ROUND(-SUM('Alim C.E.'!G587:G588),0)</f>
        <v>0</v>
      </c>
      <c r="D51" s="325">
        <f>ROUND(-SUM('Alim C.E.'!H587:H588),0)</f>
        <v>-73680</v>
      </c>
      <c r="E51" s="316">
        <f>ROUND(-SUM('Alim C.E.'!I587:I588),0)</f>
        <v>-73680</v>
      </c>
      <c r="F51" s="326">
        <f>ROUND(-SUM('Alim C.E.'!J587:J588),0)</f>
        <v>-167288</v>
      </c>
    </row>
    <row r="52" spans="1:6" ht="12.75">
      <c r="A52" s="315">
        <v>8</v>
      </c>
      <c r="B52" s="21" t="s">
        <v>1060</v>
      </c>
      <c r="C52" s="325">
        <f>ROUND(-SUM('Alim C.E.'!G512:G524),0)</f>
        <v>-9750</v>
      </c>
      <c r="D52" s="325">
        <f>ROUND(-SUM('Alim C.E.'!H512:H524),0)</f>
        <v>-996096</v>
      </c>
      <c r="E52" s="316">
        <f>ROUND(-SUM('Alim C.E.'!I512:I524),0)</f>
        <v>-1005846</v>
      </c>
      <c r="F52" s="326">
        <f>ROUND(-SUM('Alim C.E.'!J512:J524),0)</f>
        <v>-3136125</v>
      </c>
    </row>
    <row r="53" spans="1:6" ht="12.75">
      <c r="A53" s="315">
        <v>9</v>
      </c>
      <c r="B53" s="21" t="s">
        <v>1061</v>
      </c>
      <c r="C53" s="325">
        <v>0</v>
      </c>
      <c r="D53" s="325">
        <v>0</v>
      </c>
      <c r="E53" s="316">
        <v>0</v>
      </c>
      <c r="F53" s="326">
        <v>0</v>
      </c>
    </row>
    <row r="54" spans="1:6" ht="12.75">
      <c r="A54" s="315"/>
      <c r="B54" s="22"/>
      <c r="C54" s="332"/>
      <c r="D54" s="332"/>
      <c r="E54" s="333"/>
      <c r="F54" s="317"/>
    </row>
    <row r="55" spans="1:6" ht="12.75">
      <c r="A55" s="315"/>
      <c r="B55" s="154" t="s">
        <v>1062</v>
      </c>
      <c r="C55" s="153">
        <f>SUM(C26:C53)</f>
        <v>-11806861</v>
      </c>
      <c r="D55" s="153">
        <f>SUM(D26:D53)</f>
        <v>-440095848</v>
      </c>
      <c r="E55" s="270">
        <f>SUM(E26:E53)</f>
        <v>-451902704</v>
      </c>
      <c r="F55" s="275">
        <f>SUM(F26:F53)</f>
        <v>-461721582</v>
      </c>
    </row>
    <row r="56" spans="1:6" ht="12.75">
      <c r="A56" s="315"/>
      <c r="B56" s="21"/>
      <c r="C56" s="332"/>
      <c r="D56" s="332"/>
      <c r="E56" s="333"/>
      <c r="F56" s="317"/>
    </row>
    <row r="57" spans="1:6" ht="13.5" thickBot="1">
      <c r="A57" s="247"/>
      <c r="B57" s="283" t="s">
        <v>1063</v>
      </c>
      <c r="C57" s="156">
        <f>+C21+C55</f>
        <v>-78058</v>
      </c>
      <c r="D57" s="156">
        <f>+D21+D55</f>
        <v>-3782230</v>
      </c>
      <c r="E57" s="271">
        <f>+E21+E55</f>
        <v>-3860282</v>
      </c>
      <c r="F57" s="276">
        <f>+F21+F55</f>
        <v>159826</v>
      </c>
    </row>
    <row r="58" spans="1:6" ht="13.5" thickTop="1">
      <c r="A58" s="23"/>
      <c r="B58" s="334"/>
      <c r="C58" s="335"/>
      <c r="D58" s="335"/>
      <c r="E58" s="336"/>
      <c r="F58" s="336"/>
    </row>
    <row r="59" spans="1:6" ht="12.75">
      <c r="A59" s="337" t="s">
        <v>1064</v>
      </c>
      <c r="B59" s="338" t="s">
        <v>1065</v>
      </c>
      <c r="C59" s="339"/>
      <c r="D59" s="339"/>
      <c r="E59" s="340"/>
      <c r="F59" s="341"/>
    </row>
    <row r="60" spans="1:6" ht="12.75">
      <c r="A60" s="315"/>
      <c r="B60" s="21"/>
      <c r="C60" s="332"/>
      <c r="D60" s="332"/>
      <c r="E60" s="333"/>
      <c r="F60" s="317"/>
    </row>
    <row r="61" spans="1:6" ht="12.75">
      <c r="A61" s="315">
        <v>1</v>
      </c>
      <c r="B61" s="21" t="s">
        <v>1066</v>
      </c>
      <c r="C61" s="325">
        <f>ROUND(-SUM('Alim C.E.'!G527:G535),0)</f>
        <v>0</v>
      </c>
      <c r="D61" s="325">
        <f>ROUND(-SUM('Alim C.E.'!H527:H535),0)</f>
        <v>-11733</v>
      </c>
      <c r="E61" s="316">
        <f>ROUND(-SUM('Alim C.E.'!I527:I535),0)</f>
        <v>-11733</v>
      </c>
      <c r="F61" s="326">
        <f>ROUND(-SUM('Alim C.E.'!J527:J535),0)</f>
        <v>-15339</v>
      </c>
    </row>
    <row r="62" spans="1:6" ht="12.75">
      <c r="A62" s="315">
        <v>2</v>
      </c>
      <c r="B62" s="342" t="s">
        <v>1067</v>
      </c>
      <c r="C62" s="325">
        <f>ROUND(SUM('Alim C.E.'!G792:G796),0)</f>
        <v>0</v>
      </c>
      <c r="D62" s="325">
        <f>ROUND(SUM('Alim C.E.'!H792:H796),0)</f>
        <v>6501</v>
      </c>
      <c r="E62" s="316">
        <f>ROUND(SUM('Alim C.E.'!I792:I796),0)</f>
        <v>6501</v>
      </c>
      <c r="F62" s="326">
        <f>ROUND(SUM('Alim C.E.'!J792:J796),0)</f>
        <v>4820</v>
      </c>
    </row>
    <row r="63" spans="1:6" ht="12.75">
      <c r="A63" s="315"/>
      <c r="B63" s="343"/>
      <c r="C63" s="332"/>
      <c r="D63" s="332"/>
      <c r="E63" s="333"/>
      <c r="F63" s="317"/>
    </row>
    <row r="64" spans="1:6" ht="13.5" thickBot="1">
      <c r="A64" s="245"/>
      <c r="B64" s="157" t="s">
        <v>1068</v>
      </c>
      <c r="C64" s="156">
        <f>SUM(C61:C63)</f>
        <v>0</v>
      </c>
      <c r="D64" s="156">
        <f>SUM(D61:D63)</f>
        <v>-5232</v>
      </c>
      <c r="E64" s="271">
        <f>SUM(E61:E63)</f>
        <v>-5232</v>
      </c>
      <c r="F64" s="276">
        <f>SUM(F61:F63)</f>
        <v>-10519</v>
      </c>
    </row>
    <row r="65" spans="1:6" ht="13.5" thickTop="1">
      <c r="A65" s="245"/>
      <c r="B65" s="21"/>
      <c r="C65" s="332"/>
      <c r="D65" s="332"/>
      <c r="E65" s="333"/>
      <c r="F65" s="317"/>
    </row>
    <row r="66" spans="1:6" ht="12.75">
      <c r="A66" s="315" t="s">
        <v>1069</v>
      </c>
      <c r="B66" s="158" t="s">
        <v>1070</v>
      </c>
      <c r="C66" s="332"/>
      <c r="D66" s="332"/>
      <c r="E66" s="333"/>
      <c r="F66" s="317"/>
    </row>
    <row r="67" spans="1:6" ht="12.75">
      <c r="A67" s="315"/>
      <c r="B67" s="21"/>
      <c r="C67" s="332"/>
      <c r="D67" s="332"/>
      <c r="E67" s="333"/>
      <c r="F67" s="317"/>
    </row>
    <row r="68" spans="1:6" ht="12.75">
      <c r="A68" s="315">
        <v>1</v>
      </c>
      <c r="B68" s="21" t="s">
        <v>1071</v>
      </c>
      <c r="C68" s="325">
        <f>'Alim C.E.'!G799</f>
        <v>0</v>
      </c>
      <c r="D68" s="325">
        <f>'Alim C.E.'!H799</f>
        <v>0</v>
      </c>
      <c r="E68" s="316">
        <f>'Alim C.E.'!I799</f>
        <v>0</v>
      </c>
      <c r="F68" s="326">
        <f>'Alim C.E.'!J799</f>
        <v>0</v>
      </c>
    </row>
    <row r="69" spans="1:6" ht="12.75">
      <c r="A69" s="327">
        <v>2</v>
      </c>
      <c r="B69" s="21" t="s">
        <v>1072</v>
      </c>
      <c r="C69" s="325">
        <f>-'Alim C.E.'!G592</f>
        <v>0</v>
      </c>
      <c r="D69" s="325">
        <f>-'Alim C.E.'!H591</f>
        <v>0</v>
      </c>
      <c r="E69" s="316">
        <f>-'Alim C.E.'!I591</f>
        <v>0</v>
      </c>
      <c r="F69" s="326">
        <f>-'Alim C.E.'!J591</f>
        <v>0</v>
      </c>
    </row>
    <row r="70" spans="1:6" ht="12.75">
      <c r="A70" s="327"/>
      <c r="B70" s="21"/>
      <c r="C70" s="332"/>
      <c r="D70" s="332"/>
      <c r="E70" s="333"/>
      <c r="F70" s="317"/>
    </row>
    <row r="71" spans="1:6" ht="13.5" thickBot="1">
      <c r="A71" s="245"/>
      <c r="B71" s="158" t="s">
        <v>1073</v>
      </c>
      <c r="C71" s="156">
        <f>SUM(C68:C69)</f>
        <v>0</v>
      </c>
      <c r="D71" s="156">
        <f>SUM(D68:D69)</f>
        <v>0</v>
      </c>
      <c r="E71" s="271">
        <f>SUM(E68:E69)</f>
        <v>0</v>
      </c>
      <c r="F71" s="276">
        <f>SUM(F68:F69)</f>
        <v>0</v>
      </c>
    </row>
    <row r="72" spans="1:6" ht="13.5" thickTop="1">
      <c r="A72" s="245"/>
      <c r="B72" s="21"/>
      <c r="C72" s="332"/>
      <c r="D72" s="332"/>
      <c r="E72" s="333"/>
      <c r="F72" s="317"/>
    </row>
    <row r="73" spans="1:6" ht="12.75">
      <c r="A73" s="327" t="s">
        <v>1074</v>
      </c>
      <c r="B73" s="158" t="s">
        <v>1075</v>
      </c>
      <c r="C73" s="332"/>
      <c r="D73" s="332"/>
      <c r="E73" s="333"/>
      <c r="F73" s="317"/>
    </row>
    <row r="74" spans="1:6" ht="12.75">
      <c r="A74" s="327"/>
      <c r="B74" s="342"/>
      <c r="C74" s="332"/>
      <c r="D74" s="332"/>
      <c r="E74" s="333"/>
      <c r="F74" s="317"/>
    </row>
    <row r="75" spans="1:6" ht="12.75">
      <c r="A75" s="327">
        <v>1</v>
      </c>
      <c r="B75" s="342" t="s">
        <v>99</v>
      </c>
      <c r="C75" s="332"/>
      <c r="D75" s="332"/>
      <c r="E75" s="333"/>
      <c r="F75" s="317"/>
    </row>
    <row r="76" spans="1:6" ht="12.75">
      <c r="A76" s="327"/>
      <c r="B76" s="22" t="s">
        <v>100</v>
      </c>
      <c r="C76" s="344">
        <f>+'Alim C.E.'!G774</f>
        <v>0</v>
      </c>
      <c r="D76" s="344">
        <f>+'Alim C.E.'!H774</f>
        <v>0</v>
      </c>
      <c r="E76" s="345">
        <f>+'Alim C.E.'!I774</f>
        <v>0</v>
      </c>
      <c r="F76" s="346">
        <f>+'Alim C.E.'!J774</f>
        <v>0</v>
      </c>
    </row>
    <row r="77" spans="1:6" ht="12.75">
      <c r="A77" s="327"/>
      <c r="B77" s="22" t="s">
        <v>101</v>
      </c>
      <c r="C77" s="325">
        <f>ROUND(+SUM('Alim C.E.'!G751:G761),0)</f>
        <v>22588</v>
      </c>
      <c r="D77" s="325">
        <f>ROUND(+SUM('Alim C.E.'!H751:H761),0)</f>
        <v>1735875</v>
      </c>
      <c r="E77" s="316">
        <f>ROUND(+SUM('Alim C.E.'!I751:I761),0)</f>
        <v>1758462</v>
      </c>
      <c r="F77" s="326">
        <f>ROUND(+SUM('Alim C.E.'!J751:J761),0)</f>
        <v>3853988</v>
      </c>
    </row>
    <row r="78" spans="1:6" s="161" customFormat="1" ht="12.75">
      <c r="A78" s="347"/>
      <c r="B78" s="160" t="s">
        <v>102</v>
      </c>
      <c r="C78" s="332">
        <f>ROUND(+SUM('Alim C.E.'!G763:G770),0)+2</f>
        <v>56318</v>
      </c>
      <c r="D78" s="332">
        <f>ROUND(+SUM('Alim C.E.'!H763:H770),0)+5.06</f>
        <v>3878264.06</v>
      </c>
      <c r="E78" s="333">
        <f>ROUND(+SUM('Alim C.E.'!I763:I770),0)+2.06</f>
        <v>3934577.06</v>
      </c>
      <c r="F78" s="317">
        <f>ROUND(+SUM('Alim C.E.'!J763:J770),0)-1.56</f>
        <v>802242.44</v>
      </c>
    </row>
    <row r="79" spans="1:6" s="161" customFormat="1" ht="12.75">
      <c r="A79" s="347">
        <v>2</v>
      </c>
      <c r="B79" s="348" t="s">
        <v>103</v>
      </c>
      <c r="C79" s="332"/>
      <c r="D79" s="332"/>
      <c r="E79" s="333"/>
      <c r="F79" s="317"/>
    </row>
    <row r="80" spans="1:6" s="161" customFormat="1" ht="12.75">
      <c r="A80" s="347"/>
      <c r="B80" s="160" t="s">
        <v>104</v>
      </c>
      <c r="C80" s="349">
        <f>ROUND(-'Alim C.E.'!G566,0)</f>
        <v>0</v>
      </c>
      <c r="D80" s="349">
        <f>ROUND(-'Alim C.E.'!H566,0)</f>
        <v>0</v>
      </c>
      <c r="E80" s="350">
        <f>ROUND(-'Alim C.E.'!I566,0)</f>
        <v>0</v>
      </c>
      <c r="F80" s="351">
        <f>ROUND(-'Alim C.E.'!J566,0)</f>
        <v>0</v>
      </c>
    </row>
    <row r="81" spans="1:6" s="161" customFormat="1" ht="12.75">
      <c r="A81" s="347"/>
      <c r="B81" s="160" t="s">
        <v>105</v>
      </c>
      <c r="C81" s="349">
        <f>ROUND(-SUM('Alim C.E.'!G539:G553),0)</f>
        <v>-848</v>
      </c>
      <c r="D81" s="349">
        <f>ROUND(-SUM('Alim C.E.'!H539:H553),0)</f>
        <v>-1328660</v>
      </c>
      <c r="E81" s="350">
        <f>ROUND(-SUM('Alim C.E.'!I539:I553),0)</f>
        <v>-1329508</v>
      </c>
      <c r="F81" s="351">
        <f>ROUND(-SUM('Alim C.E.'!J539:J553),0)</f>
        <v>-483198</v>
      </c>
    </row>
    <row r="82" spans="1:6" s="161" customFormat="1" ht="12.75">
      <c r="A82" s="347"/>
      <c r="B82" s="160" t="s">
        <v>106</v>
      </c>
      <c r="C82" s="349">
        <f>ROUND(-SUM('Alim C.E.'!G555:G562),0)</f>
        <v>0</v>
      </c>
      <c r="D82" s="349">
        <f>ROUND(-SUM('Alim C.E.'!H555:H562),0)</f>
        <v>-867</v>
      </c>
      <c r="E82" s="350">
        <f>ROUND(-SUM('Alim C.E.'!I555:I562),0)</f>
        <v>-867</v>
      </c>
      <c r="F82" s="351">
        <f>ROUND(-SUM('Alim C.E.'!J555:J562),0)</f>
        <v>-2243615</v>
      </c>
    </row>
    <row r="83" spans="1:6" s="161" customFormat="1" ht="12.75">
      <c r="A83" s="352"/>
      <c r="B83" s="219"/>
      <c r="C83" s="349"/>
      <c r="D83" s="349"/>
      <c r="E83" s="350"/>
      <c r="F83" s="351"/>
    </row>
    <row r="84" spans="1:6" s="161" customFormat="1" ht="13.5" thickBot="1">
      <c r="A84" s="352"/>
      <c r="B84" s="220" t="s">
        <v>1076</v>
      </c>
      <c r="C84" s="221">
        <f>SUM(C75:C82)</f>
        <v>78058</v>
      </c>
      <c r="D84" s="221">
        <f>SUM(D75:D82)</f>
        <v>4284612.0600000005</v>
      </c>
      <c r="E84" s="272">
        <f>SUM(E75:E82)</f>
        <v>4362664.0600000005</v>
      </c>
      <c r="F84" s="277">
        <f>SUM(F75:F82)</f>
        <v>1929417.4399999995</v>
      </c>
    </row>
    <row r="85" spans="1:6" s="161" customFormat="1" ht="13.5" thickTop="1">
      <c r="A85" s="352"/>
      <c r="B85" s="219"/>
      <c r="C85" s="349"/>
      <c r="D85" s="349"/>
      <c r="E85" s="350"/>
      <c r="F85" s="351"/>
    </row>
    <row r="86" spans="1:6" s="161" customFormat="1" ht="12.75">
      <c r="A86" s="352"/>
      <c r="B86" s="222" t="s">
        <v>1077</v>
      </c>
      <c r="C86" s="159">
        <f>C21+C64+C55+C71+C84</f>
        <v>0</v>
      </c>
      <c r="D86" s="159">
        <f>D21+D64+D55+D71+D84</f>
        <v>497150.0600000005</v>
      </c>
      <c r="E86" s="273">
        <f>E21+E64+E55+E71+E84</f>
        <v>497150.0600000005</v>
      </c>
      <c r="F86" s="278">
        <f>F21+F64+F55+F71+F84</f>
        <v>2078724.4399999995</v>
      </c>
    </row>
    <row r="87" spans="1:6" s="161" customFormat="1" ht="12.75">
      <c r="A87" s="352"/>
      <c r="B87" s="219"/>
      <c r="C87" s="349"/>
      <c r="D87" s="349"/>
      <c r="E87" s="350"/>
      <c r="F87" s="351"/>
    </row>
    <row r="88" spans="1:6" s="161" customFormat="1" ht="12.75">
      <c r="A88" s="352"/>
      <c r="B88" s="348" t="s">
        <v>1078</v>
      </c>
      <c r="C88" s="349">
        <f>ROUND(-'Alim C.E.'!G571,0)</f>
        <v>0</v>
      </c>
      <c r="D88" s="349">
        <f>ROUND(-'Alim C.E.'!H570,0)</f>
        <v>-200000</v>
      </c>
      <c r="E88" s="350">
        <f>ROUND(-'Alim C.E.'!I570,0)</f>
        <v>-200000</v>
      </c>
      <c r="F88" s="351">
        <f>ROUND(-'Alim C.E.'!J570,0)</f>
        <v>-220000</v>
      </c>
    </row>
    <row r="89" spans="1:6" s="161" customFormat="1" ht="12.75">
      <c r="A89" s="352"/>
      <c r="B89" s="348"/>
      <c r="C89" s="349"/>
      <c r="D89" s="349"/>
      <c r="E89" s="350"/>
      <c r="F89" s="351"/>
    </row>
    <row r="90" spans="1:6" s="161" customFormat="1" ht="12.75">
      <c r="A90" s="352"/>
      <c r="B90" s="348"/>
      <c r="C90" s="349"/>
      <c r="D90" s="349"/>
      <c r="E90" s="350"/>
      <c r="F90" s="351"/>
    </row>
    <row r="91" spans="1:6" s="161" customFormat="1" ht="13.5" thickBot="1">
      <c r="A91" s="353"/>
      <c r="B91" s="354" t="s">
        <v>1079</v>
      </c>
      <c r="C91" s="221">
        <f>+C57+C64+C71+C84+C88</f>
        <v>0</v>
      </c>
      <c r="D91" s="221">
        <f>+D57+D64+D71+D84+D88</f>
        <v>297150.0600000005</v>
      </c>
      <c r="E91" s="272">
        <f>+E57+E64+E71+E84+E88</f>
        <v>297150.0600000005</v>
      </c>
      <c r="F91" s="277">
        <f>+F57+F64+F71+F84+F88</f>
        <v>1858724.4399999995</v>
      </c>
    </row>
    <row r="92" spans="1:6" s="161" customFormat="1" ht="13.5" thickTop="1">
      <c r="A92" s="280"/>
      <c r="B92" s="281"/>
      <c r="C92" s="281"/>
      <c r="D92" s="281"/>
      <c r="E92" s="281"/>
      <c r="F92" s="282"/>
    </row>
    <row r="93" spans="1:6" s="161" customFormat="1" ht="12.75">
      <c r="A93" s="223"/>
      <c r="C93" s="96"/>
      <c r="D93" s="96"/>
      <c r="E93" s="96"/>
      <c r="F93" s="96"/>
    </row>
    <row r="94" spans="1:6" s="161" customFormat="1" ht="12.75">
      <c r="A94" s="223"/>
      <c r="C94" s="224"/>
      <c r="D94" s="224"/>
      <c r="E94" s="224"/>
      <c r="F94" s="96"/>
    </row>
    <row r="95" spans="1:6" s="161" customFormat="1" ht="12.75">
      <c r="A95" s="223"/>
      <c r="C95" s="96"/>
      <c r="D95" s="96"/>
      <c r="E95" s="96"/>
      <c r="F95" s="96"/>
    </row>
    <row r="96" spans="1:6" s="161" customFormat="1" ht="12.75">
      <c r="A96" s="223"/>
      <c r="C96" s="96"/>
      <c r="D96" s="96"/>
      <c r="E96" s="96"/>
      <c r="F96" s="96"/>
    </row>
  </sheetData>
  <sheetProtection/>
  <mergeCells count="2">
    <mergeCell ref="A1:F1"/>
    <mergeCell ref="A2:F2"/>
  </mergeCells>
  <printOptions horizontalCentered="1"/>
  <pageMargins left="0.55" right="0.2755905511811024" top="0.73" bottom="0.47" header="0.46" footer="0.2755905511811024"/>
  <pageSetup firstPageNumber="14" useFirstPageNumber="1" horizontalDpi="600" verticalDpi="600" orientation="portrait" paperSize="9" r:id="rId1"/>
  <rowBreaks count="1" manualBreakCount="1">
    <brk id="5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28"/>
  <sheetViews>
    <sheetView tabSelected="1" zoomScalePageLayoutView="0" workbookViewId="0" topLeftCell="A799">
      <selection activeCell="I8" sqref="I8:I800"/>
    </sheetView>
  </sheetViews>
  <sheetFormatPr defaultColWidth="9.140625" defaultRowHeight="12.75"/>
  <cols>
    <col min="1" max="1" width="7.421875" style="185" customWidth="1"/>
    <col min="2" max="2" width="4.421875" style="190" customWidth="1"/>
    <col min="3" max="3" width="4.7109375" style="186" customWidth="1"/>
    <col min="4" max="4" width="3.140625" style="185" customWidth="1"/>
    <col min="5" max="5" width="5.00390625" style="185" customWidth="1"/>
    <col min="6" max="6" width="45.00390625" style="185" customWidth="1"/>
    <col min="7" max="7" width="18.8515625" style="187" bestFit="1" customWidth="1"/>
    <col min="8" max="8" width="18.00390625" style="187" bestFit="1" customWidth="1"/>
    <col min="9" max="9" width="17.7109375" style="187" bestFit="1" customWidth="1"/>
    <col min="10" max="10" width="17.57421875" style="187" customWidth="1"/>
    <col min="11" max="11" width="32.57421875" style="185" customWidth="1"/>
    <col min="12" max="12" width="16.140625" style="185" bestFit="1" customWidth="1"/>
    <col min="13" max="13" width="18.28125" style="185" customWidth="1"/>
    <col min="14" max="16384" width="9.140625" style="185" customWidth="1"/>
  </cols>
  <sheetData>
    <row r="1" ht="15">
      <c r="B1" s="133" t="s">
        <v>505</v>
      </c>
    </row>
    <row r="2" spans="2:10" s="188" customFormat="1" ht="14.25">
      <c r="B2" s="176" t="s">
        <v>504</v>
      </c>
      <c r="C2" s="177"/>
      <c r="D2" s="178"/>
      <c r="E2" s="178"/>
      <c r="F2" s="178"/>
      <c r="G2" s="189"/>
      <c r="H2" s="189"/>
      <c r="I2" s="189"/>
      <c r="J2" s="189"/>
    </row>
    <row r="3" spans="2:10" ht="28.5">
      <c r="B3" s="179"/>
      <c r="C3" s="180"/>
      <c r="D3" s="181"/>
      <c r="E3" s="181"/>
      <c r="F3" s="181"/>
      <c r="G3" s="284" t="s">
        <v>828</v>
      </c>
      <c r="H3" s="284" t="s">
        <v>829</v>
      </c>
      <c r="I3" s="284" t="s">
        <v>830</v>
      </c>
      <c r="J3" s="284" t="s">
        <v>109</v>
      </c>
    </row>
    <row r="4" spans="2:6" ht="15">
      <c r="B4" s="179"/>
      <c r="C4" s="180"/>
      <c r="D4" s="181"/>
      <c r="E4" s="181"/>
      <c r="F4" s="181"/>
    </row>
    <row r="5" spans="2:5" ht="15">
      <c r="B5" s="190" t="s">
        <v>810</v>
      </c>
      <c r="C5" s="186" t="s">
        <v>811</v>
      </c>
      <c r="E5" s="188"/>
    </row>
    <row r="7" spans="2:6" ht="15">
      <c r="B7" s="191">
        <v>300</v>
      </c>
      <c r="C7" s="192">
        <v>0</v>
      </c>
      <c r="D7" s="192">
        <v>0</v>
      </c>
      <c r="E7" s="169" t="s">
        <v>812</v>
      </c>
      <c r="F7" s="169"/>
    </row>
    <row r="8" spans="1:12" ht="15">
      <c r="A8" s="181" t="s">
        <v>736</v>
      </c>
      <c r="B8" s="191"/>
      <c r="C8" s="192">
        <v>100</v>
      </c>
      <c r="D8" s="192">
        <v>0</v>
      </c>
      <c r="E8" s="169" t="s">
        <v>1100</v>
      </c>
      <c r="F8" s="169"/>
      <c r="G8" s="182">
        <v>63.35</v>
      </c>
      <c r="H8" s="182">
        <f>+I8-G8</f>
        <v>15017760.25</v>
      </c>
      <c r="I8" s="182">
        <f>+'[3]alimentazione'!AM7</f>
        <v>15017823.6</v>
      </c>
      <c r="J8" s="182">
        <v>13723138.71</v>
      </c>
      <c r="K8" s="216">
        <f>+G8+H8-I8</f>
        <v>0</v>
      </c>
      <c r="L8" s="216"/>
    </row>
    <row r="9" spans="1:11" ht="15">
      <c r="A9" s="181" t="s">
        <v>736</v>
      </c>
      <c r="B9" s="191"/>
      <c r="C9" s="192">
        <v>110</v>
      </c>
      <c r="D9" s="192"/>
      <c r="E9" s="169" t="s">
        <v>522</v>
      </c>
      <c r="F9" s="169"/>
      <c r="G9" s="182">
        <v>146.6</v>
      </c>
      <c r="H9" s="182">
        <f>+I9-G9</f>
        <v>487181.80000000005</v>
      </c>
      <c r="I9" s="182">
        <f>+'[3]alimentazione'!AM8</f>
        <v>487328.4</v>
      </c>
      <c r="J9" s="182">
        <v>425409.87</v>
      </c>
      <c r="K9" s="216">
        <f aca="true" t="shared" si="0" ref="K9:K72">+G9+H9-I9</f>
        <v>0</v>
      </c>
    </row>
    <row r="10" spans="1:11" ht="15">
      <c r="A10" s="181" t="s">
        <v>736</v>
      </c>
      <c r="B10" s="191"/>
      <c r="C10" s="192">
        <v>200</v>
      </c>
      <c r="D10" s="192">
        <v>0</v>
      </c>
      <c r="E10" s="169" t="s">
        <v>813</v>
      </c>
      <c r="F10" s="169"/>
      <c r="G10" s="182">
        <v>0</v>
      </c>
      <c r="H10" s="182"/>
      <c r="I10" s="182">
        <f>+'[3]alimentazione'!AM9</f>
        <v>0</v>
      </c>
      <c r="J10" s="182"/>
      <c r="K10" s="216">
        <f t="shared" si="0"/>
        <v>0</v>
      </c>
    </row>
    <row r="11" spans="1:11" ht="15">
      <c r="A11" s="181" t="s">
        <v>736</v>
      </c>
      <c r="B11" s="191"/>
      <c r="C11" s="192">
        <v>300</v>
      </c>
      <c r="D11" s="192">
        <v>0</v>
      </c>
      <c r="E11" s="169" t="s">
        <v>814</v>
      </c>
      <c r="F11" s="169"/>
      <c r="G11" s="182">
        <v>0</v>
      </c>
      <c r="H11" s="182">
        <f>+I11-G11</f>
        <v>51880.43</v>
      </c>
      <c r="I11" s="182">
        <f>+'[3]alimentazione'!AM10</f>
        <v>51880.43</v>
      </c>
      <c r="J11" s="182">
        <v>49579.29</v>
      </c>
      <c r="K11" s="216">
        <f t="shared" si="0"/>
        <v>0</v>
      </c>
    </row>
    <row r="12" spans="1:11" ht="15">
      <c r="A12" s="181" t="s">
        <v>736</v>
      </c>
      <c r="B12" s="191"/>
      <c r="C12" s="192">
        <v>310</v>
      </c>
      <c r="D12" s="192"/>
      <c r="E12" s="169" t="s">
        <v>523</v>
      </c>
      <c r="F12" s="169"/>
      <c r="G12" s="182">
        <v>0</v>
      </c>
      <c r="H12" s="182">
        <f>+I12-G12</f>
        <v>1287.91</v>
      </c>
      <c r="I12" s="182">
        <f>+'[3]alimentazione'!AM11</f>
        <v>1287.91</v>
      </c>
      <c r="J12" s="182">
        <v>1516.9</v>
      </c>
      <c r="K12" s="216">
        <f t="shared" si="0"/>
        <v>0</v>
      </c>
    </row>
    <row r="13" spans="1:11" ht="15">
      <c r="A13" s="181" t="s">
        <v>736</v>
      </c>
      <c r="B13" s="191"/>
      <c r="C13" s="192">
        <v>400</v>
      </c>
      <c r="D13" s="192">
        <v>0</v>
      </c>
      <c r="E13" s="169" t="s">
        <v>815</v>
      </c>
      <c r="F13" s="169"/>
      <c r="G13" s="182">
        <v>3030.46</v>
      </c>
      <c r="H13" s="182">
        <f>+I13-G13</f>
        <v>2208826.21</v>
      </c>
      <c r="I13" s="182">
        <f>+'[3]alimentazione'!AM12</f>
        <v>2211856.67</v>
      </c>
      <c r="J13" s="182">
        <v>1842902.01</v>
      </c>
      <c r="K13" s="216">
        <f t="shared" si="0"/>
        <v>0</v>
      </c>
    </row>
    <row r="14" spans="1:11" ht="15">
      <c r="A14" s="181" t="s">
        <v>736</v>
      </c>
      <c r="B14" s="191"/>
      <c r="C14" s="192">
        <v>410</v>
      </c>
      <c r="D14" s="192"/>
      <c r="E14" s="169" t="s">
        <v>524</v>
      </c>
      <c r="F14" s="169"/>
      <c r="G14" s="182">
        <v>0</v>
      </c>
      <c r="H14" s="182">
        <f>+I14-G14</f>
        <v>51803.08</v>
      </c>
      <c r="I14" s="182">
        <f>+'[3]alimentazione'!AM13</f>
        <v>51803.08</v>
      </c>
      <c r="J14" s="182">
        <v>72825.47</v>
      </c>
      <c r="K14" s="216">
        <f t="shared" si="0"/>
        <v>0</v>
      </c>
    </row>
    <row r="15" spans="1:11" ht="15">
      <c r="A15" s="181" t="s">
        <v>736</v>
      </c>
      <c r="B15" s="191"/>
      <c r="C15" s="192">
        <v>500</v>
      </c>
      <c r="D15" s="192">
        <v>0</v>
      </c>
      <c r="E15" s="169" t="s">
        <v>525</v>
      </c>
      <c r="F15" s="169"/>
      <c r="G15" s="182">
        <v>0</v>
      </c>
      <c r="H15" s="182">
        <f>+I15-G15</f>
        <v>1796.7</v>
      </c>
      <c r="I15" s="182">
        <f>+'[3]alimentazione'!AM14</f>
        <v>1796.7</v>
      </c>
      <c r="J15" s="182"/>
      <c r="K15" s="216">
        <f t="shared" si="0"/>
        <v>0</v>
      </c>
    </row>
    <row r="16" spans="1:11" ht="15">
      <c r="A16" s="181" t="s">
        <v>736</v>
      </c>
      <c r="B16" s="191"/>
      <c r="C16" s="192">
        <v>510</v>
      </c>
      <c r="D16" s="192"/>
      <c r="E16" s="169" t="s">
        <v>526</v>
      </c>
      <c r="F16" s="169"/>
      <c r="G16" s="182">
        <v>0</v>
      </c>
      <c r="H16" s="182"/>
      <c r="I16" s="182">
        <f>+'[3]alimentazione'!AM15</f>
        <v>0</v>
      </c>
      <c r="J16" s="182"/>
      <c r="K16" s="216">
        <f t="shared" si="0"/>
        <v>0</v>
      </c>
    </row>
    <row r="17" spans="1:11" ht="15">
      <c r="A17" s="181" t="s">
        <v>736</v>
      </c>
      <c r="B17" s="191"/>
      <c r="C17" s="192">
        <v>600</v>
      </c>
      <c r="D17" s="192">
        <v>0</v>
      </c>
      <c r="E17" s="169" t="s">
        <v>816</v>
      </c>
      <c r="F17" s="169"/>
      <c r="G17" s="182">
        <v>0</v>
      </c>
      <c r="H17" s="182">
        <f>+I17-G17</f>
        <v>19375.61</v>
      </c>
      <c r="I17" s="182">
        <f>+'[3]alimentazione'!AM16</f>
        <v>19375.61</v>
      </c>
      <c r="J17" s="182">
        <v>12492.56</v>
      </c>
      <c r="K17" s="216">
        <f t="shared" si="0"/>
        <v>0</v>
      </c>
    </row>
    <row r="18" spans="1:11" ht="15">
      <c r="A18" s="181"/>
      <c r="B18" s="191"/>
      <c r="C18" s="192"/>
      <c r="D18" s="192"/>
      <c r="E18" s="169"/>
      <c r="F18" s="169"/>
      <c r="G18" s="182">
        <v>0</v>
      </c>
      <c r="H18" s="182"/>
      <c r="I18" s="182">
        <f>+'[3]alimentazione'!AM17</f>
        <v>0</v>
      </c>
      <c r="J18" s="182"/>
      <c r="K18" s="216">
        <f t="shared" si="0"/>
        <v>0</v>
      </c>
    </row>
    <row r="19" spans="1:11" ht="15">
      <c r="A19" s="181"/>
      <c r="B19" s="191">
        <v>305</v>
      </c>
      <c r="C19" s="192">
        <v>0</v>
      </c>
      <c r="D19" s="192">
        <v>0</v>
      </c>
      <c r="E19" s="169" t="s">
        <v>817</v>
      </c>
      <c r="F19" s="169"/>
      <c r="G19" s="182">
        <v>0</v>
      </c>
      <c r="H19" s="182"/>
      <c r="I19" s="182">
        <f>+'[3]alimentazione'!AM18</f>
        <v>0</v>
      </c>
      <c r="J19" s="182"/>
      <c r="K19" s="216">
        <f t="shared" si="0"/>
        <v>0</v>
      </c>
    </row>
    <row r="20" spans="1:11" ht="15">
      <c r="A20" s="181" t="s">
        <v>737</v>
      </c>
      <c r="B20" s="191"/>
      <c r="C20" s="192">
        <v>100</v>
      </c>
      <c r="D20" s="192">
        <v>0</v>
      </c>
      <c r="E20" s="169" t="s">
        <v>818</v>
      </c>
      <c r="F20" s="169"/>
      <c r="G20" s="182">
        <v>9030.58</v>
      </c>
      <c r="H20" s="182">
        <f aca="true" t="shared" si="1" ref="H20:H26">+I20-G20</f>
        <v>292478.25</v>
      </c>
      <c r="I20" s="182">
        <f>+'[3]alimentazione'!AM19</f>
        <v>301508.83</v>
      </c>
      <c r="J20" s="182">
        <v>346927.22</v>
      </c>
      <c r="K20" s="216">
        <f t="shared" si="0"/>
        <v>0</v>
      </c>
    </row>
    <row r="21" spans="1:11" ht="15">
      <c r="A21" s="181" t="s">
        <v>737</v>
      </c>
      <c r="B21" s="191"/>
      <c r="C21" s="192">
        <v>200</v>
      </c>
      <c r="D21" s="192">
        <v>0</v>
      </c>
      <c r="E21" s="169" t="s">
        <v>819</v>
      </c>
      <c r="F21" s="169"/>
      <c r="G21" s="182">
        <v>11906.17</v>
      </c>
      <c r="H21" s="182">
        <f t="shared" si="1"/>
        <v>198795.5</v>
      </c>
      <c r="I21" s="182">
        <f>+'[3]alimentazione'!AM20</f>
        <v>210701.67</v>
      </c>
      <c r="J21" s="182">
        <v>194996.3</v>
      </c>
      <c r="K21" s="216">
        <f t="shared" si="0"/>
        <v>0</v>
      </c>
    </row>
    <row r="22" spans="1:11" ht="15">
      <c r="A22" s="181" t="s">
        <v>737</v>
      </c>
      <c r="B22" s="191"/>
      <c r="C22" s="192">
        <v>300</v>
      </c>
      <c r="D22" s="192">
        <v>0</v>
      </c>
      <c r="E22" s="169" t="s">
        <v>820</v>
      </c>
      <c r="F22" s="169"/>
      <c r="G22" s="182">
        <v>0</v>
      </c>
      <c r="H22" s="182">
        <f t="shared" si="1"/>
        <v>41465.14</v>
      </c>
      <c r="I22" s="182">
        <f>+'[3]alimentazione'!AM21</f>
        <v>41465.14</v>
      </c>
      <c r="J22" s="182">
        <v>52972</v>
      </c>
      <c r="K22" s="216">
        <f t="shared" si="0"/>
        <v>0</v>
      </c>
    </row>
    <row r="23" spans="1:11" ht="15">
      <c r="A23" s="193" t="s">
        <v>737</v>
      </c>
      <c r="B23" s="191"/>
      <c r="C23" s="192">
        <v>400</v>
      </c>
      <c r="D23" s="192">
        <v>0</v>
      </c>
      <c r="E23" s="169" t="s">
        <v>821</v>
      </c>
      <c r="F23" s="169"/>
      <c r="G23" s="182">
        <v>28346.38</v>
      </c>
      <c r="H23" s="182">
        <f t="shared" si="1"/>
        <v>224617.61</v>
      </c>
      <c r="I23" s="182">
        <f>+'[3]alimentazione'!AM22</f>
        <v>252963.99</v>
      </c>
      <c r="J23" s="182">
        <v>267100.86</v>
      </c>
      <c r="K23" s="216">
        <f t="shared" si="0"/>
        <v>0</v>
      </c>
    </row>
    <row r="24" spans="1:11" ht="15">
      <c r="A24" s="181" t="s">
        <v>737</v>
      </c>
      <c r="B24" s="191"/>
      <c r="C24" s="192">
        <v>500</v>
      </c>
      <c r="D24" s="192">
        <v>0</v>
      </c>
      <c r="E24" s="169" t="s">
        <v>822</v>
      </c>
      <c r="F24" s="169"/>
      <c r="G24" s="182">
        <v>1439.3</v>
      </c>
      <c r="H24" s="182">
        <f t="shared" si="1"/>
        <v>217475.61000000002</v>
      </c>
      <c r="I24" s="182">
        <f>+'[3]alimentazione'!AM23</f>
        <v>218914.91</v>
      </c>
      <c r="J24" s="182">
        <v>210848.34</v>
      </c>
      <c r="K24" s="216">
        <f t="shared" si="0"/>
        <v>0</v>
      </c>
    </row>
    <row r="25" spans="1:11" ht="15">
      <c r="A25" s="181" t="s">
        <v>737</v>
      </c>
      <c r="B25" s="191"/>
      <c r="C25" s="192">
        <v>600</v>
      </c>
      <c r="D25" s="192">
        <v>0</v>
      </c>
      <c r="E25" s="169" t="s">
        <v>823</v>
      </c>
      <c r="F25" s="169"/>
      <c r="G25" s="182">
        <v>1719.23</v>
      </c>
      <c r="H25" s="182">
        <f t="shared" si="1"/>
        <v>71053.53</v>
      </c>
      <c r="I25" s="182">
        <f>+'[3]alimentazione'!AM24</f>
        <v>72772.76</v>
      </c>
      <c r="J25" s="182">
        <v>81008.11</v>
      </c>
      <c r="K25" s="216">
        <f t="shared" si="0"/>
        <v>0</v>
      </c>
    </row>
    <row r="26" spans="1:11" ht="15">
      <c r="A26" s="181" t="s">
        <v>737</v>
      </c>
      <c r="B26" s="191"/>
      <c r="C26" s="192">
        <v>700</v>
      </c>
      <c r="D26" s="192">
        <v>0</v>
      </c>
      <c r="E26" s="169" t="s">
        <v>824</v>
      </c>
      <c r="F26" s="169"/>
      <c r="G26" s="182">
        <v>0</v>
      </c>
      <c r="H26" s="182">
        <f t="shared" si="1"/>
        <v>768.6</v>
      </c>
      <c r="I26" s="182">
        <f>+'[3]alimentazione'!AM25</f>
        <v>768.6</v>
      </c>
      <c r="J26" s="182">
        <v>397.37</v>
      </c>
      <c r="K26" s="216">
        <f t="shared" si="0"/>
        <v>0</v>
      </c>
    </row>
    <row r="27" spans="1:11" ht="15">
      <c r="A27" s="181"/>
      <c r="B27" s="191"/>
      <c r="C27" s="192">
        <v>800</v>
      </c>
      <c r="D27" s="192">
        <v>0</v>
      </c>
      <c r="E27" s="169" t="s">
        <v>827</v>
      </c>
      <c r="F27" s="169"/>
      <c r="G27" s="182">
        <v>0</v>
      </c>
      <c r="H27" s="182"/>
      <c r="I27" s="182">
        <f>+'[3]alimentazione'!AM26</f>
        <v>0</v>
      </c>
      <c r="J27" s="182"/>
      <c r="K27" s="216">
        <f t="shared" si="0"/>
        <v>0</v>
      </c>
    </row>
    <row r="28" spans="1:11" ht="15">
      <c r="A28" s="181" t="s">
        <v>737</v>
      </c>
      <c r="B28" s="191"/>
      <c r="C28" s="192"/>
      <c r="D28" s="192">
        <v>10</v>
      </c>
      <c r="E28" s="169"/>
      <c r="F28" s="169" t="s">
        <v>1082</v>
      </c>
      <c r="G28" s="182">
        <v>0</v>
      </c>
      <c r="H28" s="182">
        <f>+I28-G28</f>
        <v>7423.8</v>
      </c>
      <c r="I28" s="182">
        <f>+'[3]alimentazione'!AM27</f>
        <v>7423.8</v>
      </c>
      <c r="J28" s="182">
        <v>9570.15</v>
      </c>
      <c r="K28" s="216">
        <f t="shared" si="0"/>
        <v>0</v>
      </c>
    </row>
    <row r="29" spans="1:11" ht="15">
      <c r="A29" s="181" t="s">
        <v>737</v>
      </c>
      <c r="B29" s="191"/>
      <c r="C29" s="192"/>
      <c r="D29" s="192">
        <v>20</v>
      </c>
      <c r="E29" s="169"/>
      <c r="F29" s="169" t="s">
        <v>1083</v>
      </c>
      <c r="G29" s="182">
        <v>0</v>
      </c>
      <c r="H29" s="182">
        <f>+I29-G29</f>
        <v>61159.68</v>
      </c>
      <c r="I29" s="182">
        <f>+'[3]alimentazione'!AM28</f>
        <v>61159.68</v>
      </c>
      <c r="J29" s="182">
        <v>87459.32</v>
      </c>
      <c r="K29" s="216">
        <f t="shared" si="0"/>
        <v>0</v>
      </c>
    </row>
    <row r="30" spans="1:11" ht="15">
      <c r="A30" s="181" t="s">
        <v>737</v>
      </c>
      <c r="B30" s="191"/>
      <c r="C30" s="192">
        <v>900</v>
      </c>
      <c r="D30" s="192">
        <v>0</v>
      </c>
      <c r="E30" s="169" t="s">
        <v>825</v>
      </c>
      <c r="F30" s="169"/>
      <c r="G30" s="182">
        <v>20.99</v>
      </c>
      <c r="H30" s="182">
        <f>+I30-G30</f>
        <v>13769.49</v>
      </c>
      <c r="I30" s="182">
        <f>+'[3]alimentazione'!AM29</f>
        <v>13790.48</v>
      </c>
      <c r="J30" s="182">
        <v>39381.72</v>
      </c>
      <c r="K30" s="216">
        <f t="shared" si="0"/>
        <v>0</v>
      </c>
    </row>
    <row r="31" spans="1:11" ht="15">
      <c r="A31" s="181"/>
      <c r="B31" s="191"/>
      <c r="C31" s="192"/>
      <c r="D31" s="192"/>
      <c r="E31" s="169"/>
      <c r="F31" s="169"/>
      <c r="G31" s="182">
        <v>0</v>
      </c>
      <c r="H31" s="182"/>
      <c r="I31" s="182">
        <f>+'[3]alimentazione'!AM30</f>
        <v>0</v>
      </c>
      <c r="J31" s="182"/>
      <c r="K31" s="216">
        <f t="shared" si="0"/>
        <v>0</v>
      </c>
    </row>
    <row r="32" spans="1:11" ht="15">
      <c r="A32" s="181"/>
      <c r="B32" s="191">
        <v>310</v>
      </c>
      <c r="C32" s="192">
        <v>0</v>
      </c>
      <c r="D32" s="192">
        <v>0</v>
      </c>
      <c r="E32" s="169" t="s">
        <v>826</v>
      </c>
      <c r="F32" s="169"/>
      <c r="G32" s="182">
        <v>0</v>
      </c>
      <c r="H32" s="182"/>
      <c r="I32" s="182">
        <f>+'[3]alimentazione'!AM31</f>
        <v>0</v>
      </c>
      <c r="J32" s="182"/>
      <c r="K32" s="216">
        <f t="shared" si="0"/>
        <v>0</v>
      </c>
    </row>
    <row r="33" spans="1:11" ht="15">
      <c r="A33" s="181"/>
      <c r="B33" s="191"/>
      <c r="C33" s="192">
        <v>200</v>
      </c>
      <c r="D33" s="192">
        <v>0</v>
      </c>
      <c r="E33" s="169" t="s">
        <v>831</v>
      </c>
      <c r="F33" s="169"/>
      <c r="G33" s="182">
        <v>0</v>
      </c>
      <c r="H33" s="182"/>
      <c r="I33" s="182">
        <f>+'[3]alimentazione'!AM32</f>
        <v>0</v>
      </c>
      <c r="J33" s="182"/>
      <c r="K33" s="216">
        <f t="shared" si="0"/>
        <v>0</v>
      </c>
    </row>
    <row r="34" spans="1:11" ht="15">
      <c r="A34" s="181" t="s">
        <v>738</v>
      </c>
      <c r="B34" s="191"/>
      <c r="C34" s="192"/>
      <c r="D34" s="192">
        <v>10</v>
      </c>
      <c r="E34" s="169"/>
      <c r="F34" s="169" t="s">
        <v>1084</v>
      </c>
      <c r="G34" s="182">
        <v>0</v>
      </c>
      <c r="H34" s="182">
        <f>+I34-G34</f>
        <v>85451.88</v>
      </c>
      <c r="I34" s="182">
        <f>+'[3]alimentazione'!AM33</f>
        <v>85451.88</v>
      </c>
      <c r="J34" s="182">
        <v>137483.9</v>
      </c>
      <c r="K34" s="216">
        <f t="shared" si="0"/>
        <v>0</v>
      </c>
    </row>
    <row r="35" spans="1:11" ht="15">
      <c r="A35" s="181" t="s">
        <v>738</v>
      </c>
      <c r="B35" s="191"/>
      <c r="C35" s="192"/>
      <c r="D35" s="192">
        <v>20</v>
      </c>
      <c r="E35" s="169"/>
      <c r="F35" s="169" t="s">
        <v>1085</v>
      </c>
      <c r="G35" s="182">
        <v>4751.17</v>
      </c>
      <c r="H35" s="182">
        <f>+I35-G35</f>
        <v>555585.5199999999</v>
      </c>
      <c r="I35" s="182">
        <f>+'[3]alimentazione'!AM34</f>
        <v>560336.69</v>
      </c>
      <c r="J35" s="182">
        <v>800616.34</v>
      </c>
      <c r="K35" s="216">
        <f t="shared" si="0"/>
        <v>0</v>
      </c>
    </row>
    <row r="36" spans="1:11" ht="15">
      <c r="A36" s="181" t="s">
        <v>738</v>
      </c>
      <c r="B36" s="191"/>
      <c r="C36" s="192"/>
      <c r="D36" s="192">
        <v>30</v>
      </c>
      <c r="E36" s="169"/>
      <c r="F36" s="169" t="s">
        <v>1086</v>
      </c>
      <c r="G36" s="182">
        <v>30726.3</v>
      </c>
      <c r="H36" s="182">
        <f>+I36-G36</f>
        <v>235324</v>
      </c>
      <c r="I36" s="182">
        <f>+'[3]alimentazione'!AM35</f>
        <v>266050.3</v>
      </c>
      <c r="J36" s="182">
        <v>276214.35</v>
      </c>
      <c r="K36" s="216">
        <f t="shared" si="0"/>
        <v>0</v>
      </c>
    </row>
    <row r="37" spans="1:11" ht="15">
      <c r="A37" s="181" t="s">
        <v>738</v>
      </c>
      <c r="B37" s="191"/>
      <c r="C37" s="192"/>
      <c r="D37" s="192">
        <v>40</v>
      </c>
      <c r="E37" s="169"/>
      <c r="F37" s="169" t="s">
        <v>1087</v>
      </c>
      <c r="G37" s="182">
        <v>14171.76</v>
      </c>
      <c r="H37" s="182">
        <f>+I37-G37</f>
        <v>605127.37</v>
      </c>
      <c r="I37" s="182">
        <f>+'[3]alimentazione'!AM36</f>
        <v>619299.13</v>
      </c>
      <c r="J37" s="182">
        <v>403122.45</v>
      </c>
      <c r="K37" s="216">
        <f t="shared" si="0"/>
        <v>0</v>
      </c>
    </row>
    <row r="38" spans="1:11" ht="15">
      <c r="A38" s="181" t="s">
        <v>738</v>
      </c>
      <c r="B38" s="191"/>
      <c r="C38" s="192">
        <v>300</v>
      </c>
      <c r="D38" s="192">
        <v>0</v>
      </c>
      <c r="E38" s="169" t="s">
        <v>832</v>
      </c>
      <c r="F38" s="169"/>
      <c r="G38" s="182">
        <v>0</v>
      </c>
      <c r="H38" s="182">
        <f>+I38-G38</f>
        <v>232930.43</v>
      </c>
      <c r="I38" s="182">
        <f>+'[3]alimentazione'!AM37</f>
        <v>232930.43</v>
      </c>
      <c r="J38" s="182">
        <v>228481.51</v>
      </c>
      <c r="K38" s="216">
        <f t="shared" si="0"/>
        <v>0</v>
      </c>
    </row>
    <row r="39" spans="1:11" ht="15">
      <c r="A39" s="181"/>
      <c r="B39" s="191"/>
      <c r="C39" s="192">
        <v>400</v>
      </c>
      <c r="D39" s="192">
        <v>0</v>
      </c>
      <c r="E39" s="169" t="s">
        <v>833</v>
      </c>
      <c r="F39" s="169"/>
      <c r="G39" s="182">
        <v>0</v>
      </c>
      <c r="H39" s="182"/>
      <c r="I39" s="182">
        <f>+'[3]alimentazione'!AM38</f>
        <v>0</v>
      </c>
      <c r="J39" s="182"/>
      <c r="K39" s="216">
        <f t="shared" si="0"/>
        <v>0</v>
      </c>
    </row>
    <row r="40" spans="1:11" ht="15">
      <c r="A40" s="181" t="s">
        <v>738</v>
      </c>
      <c r="B40" s="191"/>
      <c r="C40" s="192"/>
      <c r="D40" s="192">
        <v>10</v>
      </c>
      <c r="E40" s="169" t="s">
        <v>1088</v>
      </c>
      <c r="F40" s="169"/>
      <c r="G40" s="182">
        <v>1260.3</v>
      </c>
      <c r="H40" s="182">
        <f>+I40-G40</f>
        <v>71406.17</v>
      </c>
      <c r="I40" s="182">
        <f>+'[3]alimentazione'!AM39</f>
        <v>72666.47</v>
      </c>
      <c r="J40" s="182">
        <v>60968.43</v>
      </c>
      <c r="K40" s="216">
        <f t="shared" si="0"/>
        <v>0</v>
      </c>
    </row>
    <row r="41" spans="1:11" ht="15">
      <c r="A41" s="181" t="s">
        <v>738</v>
      </c>
      <c r="B41" s="191"/>
      <c r="C41" s="192"/>
      <c r="D41" s="192">
        <v>20</v>
      </c>
      <c r="E41" s="169" t="s">
        <v>1089</v>
      </c>
      <c r="F41" s="169"/>
      <c r="G41" s="182">
        <v>0</v>
      </c>
      <c r="H41" s="182">
        <f>+I41-G41</f>
        <v>143765.49</v>
      </c>
      <c r="I41" s="182">
        <f>+'[3]alimentazione'!AM40</f>
        <v>143765.49</v>
      </c>
      <c r="J41" s="182">
        <v>119261.02</v>
      </c>
      <c r="K41" s="216">
        <f t="shared" si="0"/>
        <v>0</v>
      </c>
    </row>
    <row r="42" spans="1:11" ht="15">
      <c r="A42" s="181" t="s">
        <v>738</v>
      </c>
      <c r="B42" s="191"/>
      <c r="C42" s="192"/>
      <c r="D42" s="192">
        <v>30</v>
      </c>
      <c r="E42" s="169" t="s">
        <v>1090</v>
      </c>
      <c r="F42" s="169"/>
      <c r="G42" s="182">
        <v>0</v>
      </c>
      <c r="H42" s="182">
        <f>+I42-G42</f>
        <v>610</v>
      </c>
      <c r="I42" s="182">
        <f>+'[3]alimentazione'!AM41</f>
        <v>610</v>
      </c>
      <c r="J42" s="182">
        <v>854</v>
      </c>
      <c r="K42" s="216">
        <f t="shared" si="0"/>
        <v>0</v>
      </c>
    </row>
    <row r="43" spans="1:11" ht="15">
      <c r="A43" s="181" t="s">
        <v>738</v>
      </c>
      <c r="B43" s="191"/>
      <c r="C43" s="192"/>
      <c r="D43" s="192">
        <v>40</v>
      </c>
      <c r="E43" s="169" t="s">
        <v>1091</v>
      </c>
      <c r="F43" s="169"/>
      <c r="G43" s="182">
        <v>20650.03</v>
      </c>
      <c r="H43" s="182">
        <f>+I43-G43</f>
        <v>202291.06</v>
      </c>
      <c r="I43" s="182">
        <f>+'[3]alimentazione'!AM42</f>
        <v>222941.09</v>
      </c>
      <c r="J43" s="182">
        <v>237397.57</v>
      </c>
      <c r="K43" s="216">
        <f t="shared" si="0"/>
        <v>0</v>
      </c>
    </row>
    <row r="44" spans="1:11" ht="15">
      <c r="A44" s="181" t="s">
        <v>738</v>
      </c>
      <c r="B44" s="191"/>
      <c r="C44" s="192"/>
      <c r="D44" s="192">
        <v>50</v>
      </c>
      <c r="E44" s="169" t="s">
        <v>1087</v>
      </c>
      <c r="F44" s="169"/>
      <c r="G44" s="182">
        <v>0</v>
      </c>
      <c r="H44" s="182"/>
      <c r="I44" s="182">
        <f>+'[3]alimentazione'!AM43</f>
        <v>0</v>
      </c>
      <c r="J44" s="182"/>
      <c r="K44" s="216">
        <f t="shared" si="0"/>
        <v>0</v>
      </c>
    </row>
    <row r="45" spans="1:11" ht="15">
      <c r="A45" s="181"/>
      <c r="B45" s="191"/>
      <c r="C45" s="192"/>
      <c r="D45" s="192"/>
      <c r="E45" s="169"/>
      <c r="F45" s="169"/>
      <c r="G45" s="182">
        <v>0</v>
      </c>
      <c r="H45" s="182"/>
      <c r="I45" s="182">
        <f>+'[3]alimentazione'!AM44</f>
        <v>0</v>
      </c>
      <c r="J45" s="182"/>
      <c r="K45" s="216">
        <f t="shared" si="0"/>
        <v>0</v>
      </c>
    </row>
    <row r="46" spans="1:11" ht="15">
      <c r="A46" s="181"/>
      <c r="B46" s="191">
        <v>315</v>
      </c>
      <c r="C46" s="192">
        <v>0</v>
      </c>
      <c r="D46" s="192">
        <v>0</v>
      </c>
      <c r="E46" s="169" t="s">
        <v>834</v>
      </c>
      <c r="F46" s="169"/>
      <c r="G46" s="182">
        <v>0</v>
      </c>
      <c r="H46" s="182"/>
      <c r="I46" s="182">
        <f>+'[3]alimentazione'!AM45</f>
        <v>0</v>
      </c>
      <c r="J46" s="182"/>
      <c r="K46" s="216">
        <f t="shared" si="0"/>
        <v>0</v>
      </c>
    </row>
    <row r="47" spans="1:11" ht="15">
      <c r="A47" s="181" t="s">
        <v>739</v>
      </c>
      <c r="B47" s="191"/>
      <c r="C47" s="192">
        <v>100</v>
      </c>
      <c r="D47" s="192">
        <v>0</v>
      </c>
      <c r="E47" s="169" t="s">
        <v>835</v>
      </c>
      <c r="F47" s="169"/>
      <c r="G47" s="182">
        <v>0</v>
      </c>
      <c r="H47" s="182">
        <f>+I47-G47</f>
        <v>211766.2</v>
      </c>
      <c r="I47" s="182">
        <f>+'[3]alimentazione'!AM46</f>
        <v>211766.2</v>
      </c>
      <c r="J47" s="182">
        <v>219791.43</v>
      </c>
      <c r="K47" s="216">
        <f t="shared" si="0"/>
        <v>0</v>
      </c>
    </row>
    <row r="48" spans="1:11" ht="15">
      <c r="A48" s="181" t="s">
        <v>739</v>
      </c>
      <c r="B48" s="191"/>
      <c r="C48" s="192">
        <v>200</v>
      </c>
      <c r="D48" s="192">
        <v>0</v>
      </c>
      <c r="E48" s="169" t="s">
        <v>836</v>
      </c>
      <c r="F48" s="169"/>
      <c r="G48" s="182">
        <v>61779.85</v>
      </c>
      <c r="H48" s="182">
        <f>+I48-G48</f>
        <v>978388.17</v>
      </c>
      <c r="I48" s="182">
        <f>+'[3]alimentazione'!AM47</f>
        <v>1040168.02</v>
      </c>
      <c r="J48" s="182">
        <v>1014408.03</v>
      </c>
      <c r="K48" s="216">
        <f t="shared" si="0"/>
        <v>0</v>
      </c>
    </row>
    <row r="49" spans="1:11" ht="15">
      <c r="A49" s="181" t="s">
        <v>739</v>
      </c>
      <c r="B49" s="191"/>
      <c r="C49" s="192">
        <v>300</v>
      </c>
      <c r="D49" s="192">
        <v>0</v>
      </c>
      <c r="E49" s="169" t="s">
        <v>837</v>
      </c>
      <c r="F49" s="169"/>
      <c r="G49" s="182">
        <v>97355.01</v>
      </c>
      <c r="H49" s="182">
        <f>+I49-G49</f>
        <v>906493.59</v>
      </c>
      <c r="I49" s="182">
        <f>+'[3]alimentazione'!AM48</f>
        <v>1003848.6</v>
      </c>
      <c r="J49" s="182">
        <v>962600.85</v>
      </c>
      <c r="K49" s="216">
        <f t="shared" si="0"/>
        <v>0</v>
      </c>
    </row>
    <row r="50" spans="1:11" ht="15">
      <c r="A50" s="181" t="s">
        <v>739</v>
      </c>
      <c r="B50" s="191"/>
      <c r="C50" s="192">
        <v>400</v>
      </c>
      <c r="D50" s="192">
        <v>0</v>
      </c>
      <c r="E50" s="169" t="s">
        <v>838</v>
      </c>
      <c r="F50" s="169"/>
      <c r="G50" s="182">
        <v>0</v>
      </c>
      <c r="H50" s="182">
        <f>+I50-G50</f>
        <v>1713890.74</v>
      </c>
      <c r="I50" s="182">
        <f>+'[3]alimentazione'!AM49</f>
        <v>1713890.74</v>
      </c>
      <c r="J50" s="182">
        <v>2041849</v>
      </c>
      <c r="K50" s="216">
        <f t="shared" si="0"/>
        <v>0</v>
      </c>
    </row>
    <row r="51" spans="1:11" ht="15">
      <c r="A51" s="181"/>
      <c r="B51" s="191"/>
      <c r="C51" s="192">
        <v>500</v>
      </c>
      <c r="D51" s="192">
        <v>0</v>
      </c>
      <c r="E51" s="169" t="s">
        <v>842</v>
      </c>
      <c r="F51" s="169"/>
      <c r="G51" s="182">
        <v>0</v>
      </c>
      <c r="H51" s="182"/>
      <c r="I51" s="182">
        <f>+'[3]alimentazione'!AM50</f>
        <v>0</v>
      </c>
      <c r="J51" s="182"/>
      <c r="K51" s="216">
        <f t="shared" si="0"/>
        <v>0</v>
      </c>
    </row>
    <row r="52" spans="1:11" ht="15">
      <c r="A52" s="181" t="s">
        <v>739</v>
      </c>
      <c r="B52" s="191"/>
      <c r="C52" s="192"/>
      <c r="D52" s="192">
        <v>10</v>
      </c>
      <c r="E52" s="169"/>
      <c r="F52" s="169" t="s">
        <v>1092</v>
      </c>
      <c r="G52" s="182">
        <v>0</v>
      </c>
      <c r="H52" s="182">
        <f>+I52-G52</f>
        <v>0</v>
      </c>
      <c r="I52" s="182">
        <f>+'[3]alimentazione'!AM51</f>
        <v>0</v>
      </c>
      <c r="J52" s="182">
        <v>2001025.7</v>
      </c>
      <c r="K52" s="216">
        <f t="shared" si="0"/>
        <v>0</v>
      </c>
    </row>
    <row r="53" spans="1:11" ht="15">
      <c r="A53" s="181" t="s">
        <v>739</v>
      </c>
      <c r="B53" s="191"/>
      <c r="C53" s="192"/>
      <c r="D53" s="192">
        <v>20</v>
      </c>
      <c r="E53" s="169"/>
      <c r="F53" s="169" t="s">
        <v>1093</v>
      </c>
      <c r="G53" s="182">
        <v>0</v>
      </c>
      <c r="H53" s="182">
        <f>+I53-G53</f>
        <v>75143.48</v>
      </c>
      <c r="I53" s="182">
        <f>+'[3]alimentazione'!AM52</f>
        <v>75143.48</v>
      </c>
      <c r="J53" s="182">
        <v>96850.85</v>
      </c>
      <c r="K53" s="216">
        <f t="shared" si="0"/>
        <v>0</v>
      </c>
    </row>
    <row r="54" spans="1:11" ht="15">
      <c r="A54" s="181" t="s">
        <v>739</v>
      </c>
      <c r="B54" s="191"/>
      <c r="C54" s="192"/>
      <c r="D54" s="192">
        <v>90</v>
      </c>
      <c r="E54" s="169"/>
      <c r="F54" s="169" t="s">
        <v>1094</v>
      </c>
      <c r="G54" s="182">
        <v>0</v>
      </c>
      <c r="H54" s="182"/>
      <c r="I54" s="182">
        <f>+'[3]alimentazione'!AM53</f>
        <v>0</v>
      </c>
      <c r="J54" s="182"/>
      <c r="K54" s="216">
        <f t="shared" si="0"/>
        <v>0</v>
      </c>
    </row>
    <row r="55" spans="1:11" ht="15">
      <c r="A55" s="181"/>
      <c r="B55" s="191"/>
      <c r="C55" s="192">
        <v>600</v>
      </c>
      <c r="D55" s="192">
        <v>0</v>
      </c>
      <c r="E55" s="169" t="s">
        <v>843</v>
      </c>
      <c r="F55" s="169"/>
      <c r="G55" s="182">
        <v>0</v>
      </c>
      <c r="H55" s="182"/>
      <c r="I55" s="182">
        <f>+'[3]alimentazione'!AM54</f>
        <v>0</v>
      </c>
      <c r="J55" s="182"/>
      <c r="K55" s="216">
        <f t="shared" si="0"/>
        <v>0</v>
      </c>
    </row>
    <row r="56" spans="1:11" ht="15">
      <c r="A56" s="181" t="s">
        <v>739</v>
      </c>
      <c r="B56" s="191"/>
      <c r="C56" s="192"/>
      <c r="D56" s="192">
        <v>10</v>
      </c>
      <c r="E56" s="169"/>
      <c r="F56" s="169" t="s">
        <v>1095</v>
      </c>
      <c r="G56" s="182">
        <v>0</v>
      </c>
      <c r="H56" s="182">
        <f>+I56-G56</f>
        <v>212010.52</v>
      </c>
      <c r="I56" s="182">
        <f>+'[3]alimentazione'!AM55</f>
        <v>212010.52</v>
      </c>
      <c r="J56" s="182">
        <v>215475.75</v>
      </c>
      <c r="K56" s="216">
        <f t="shared" si="0"/>
        <v>0</v>
      </c>
    </row>
    <row r="57" spans="1:11" ht="15">
      <c r="A57" s="181" t="s">
        <v>739</v>
      </c>
      <c r="B57" s="191"/>
      <c r="C57" s="192"/>
      <c r="D57" s="192">
        <v>20</v>
      </c>
      <c r="E57" s="169"/>
      <c r="F57" s="169" t="s">
        <v>1096</v>
      </c>
      <c r="G57" s="182">
        <v>0</v>
      </c>
      <c r="H57" s="182"/>
      <c r="I57" s="182">
        <f>+'[3]alimentazione'!AM56</f>
        <v>0</v>
      </c>
      <c r="J57" s="182"/>
      <c r="K57" s="216">
        <f t="shared" si="0"/>
        <v>0</v>
      </c>
    </row>
    <row r="58" spans="1:11" ht="15">
      <c r="A58" s="181" t="s">
        <v>739</v>
      </c>
      <c r="B58" s="191"/>
      <c r="C58" s="192"/>
      <c r="D58" s="192">
        <v>90</v>
      </c>
      <c r="E58" s="169"/>
      <c r="F58" s="169" t="s">
        <v>1097</v>
      </c>
      <c r="G58" s="182">
        <v>0</v>
      </c>
      <c r="H58" s="182">
        <f>+I58-G58</f>
        <v>5531.67</v>
      </c>
      <c r="I58" s="182">
        <f>+'[3]alimentazione'!AM57</f>
        <v>5531.67</v>
      </c>
      <c r="J58" s="182">
        <v>7829.44</v>
      </c>
      <c r="K58" s="216">
        <f t="shared" si="0"/>
        <v>0</v>
      </c>
    </row>
    <row r="59" spans="1:11" ht="15">
      <c r="A59" s="181" t="s">
        <v>739</v>
      </c>
      <c r="B59" s="191"/>
      <c r="C59" s="192">
        <v>700</v>
      </c>
      <c r="D59" s="192">
        <v>0</v>
      </c>
      <c r="E59" s="169" t="s">
        <v>844</v>
      </c>
      <c r="F59" s="169"/>
      <c r="G59" s="182">
        <v>68.26</v>
      </c>
      <c r="H59" s="182">
        <f>+I59-G59</f>
        <v>37118.07</v>
      </c>
      <c r="I59" s="182">
        <f>+'[3]alimentazione'!AM58</f>
        <v>37186.33</v>
      </c>
      <c r="J59" s="182">
        <v>42066.69</v>
      </c>
      <c r="K59" s="216">
        <f t="shared" si="0"/>
        <v>0</v>
      </c>
    </row>
    <row r="60" spans="1:11" ht="15">
      <c r="A60" s="181" t="s">
        <v>739</v>
      </c>
      <c r="B60" s="191"/>
      <c r="C60" s="192">
        <v>800</v>
      </c>
      <c r="D60" s="192">
        <v>0</v>
      </c>
      <c r="E60" s="169" t="s">
        <v>845</v>
      </c>
      <c r="F60" s="169"/>
      <c r="G60" s="182">
        <v>0</v>
      </c>
      <c r="H60" s="182">
        <f>+I60-G60</f>
        <v>28588.12</v>
      </c>
      <c r="I60" s="182">
        <f>+'[3]alimentazione'!AM59</f>
        <v>28588.12</v>
      </c>
      <c r="J60" s="182">
        <v>37481.39</v>
      </c>
      <c r="K60" s="216">
        <f t="shared" si="0"/>
        <v>0</v>
      </c>
    </row>
    <row r="61" spans="1:11" ht="15">
      <c r="A61" s="181"/>
      <c r="B61" s="191"/>
      <c r="C61" s="192">
        <v>900</v>
      </c>
      <c r="D61" s="192">
        <v>0</v>
      </c>
      <c r="E61" s="169" t="s">
        <v>846</v>
      </c>
      <c r="F61" s="169"/>
      <c r="G61" s="182">
        <v>0</v>
      </c>
      <c r="H61" s="182"/>
      <c r="I61" s="182">
        <f>+'[3]alimentazione'!AM60</f>
        <v>0</v>
      </c>
      <c r="J61" s="182"/>
      <c r="K61" s="216">
        <f t="shared" si="0"/>
        <v>0</v>
      </c>
    </row>
    <row r="62" spans="1:11" ht="15">
      <c r="A62" s="181" t="s">
        <v>739</v>
      </c>
      <c r="B62" s="191"/>
      <c r="C62" s="192"/>
      <c r="D62" s="192">
        <v>10</v>
      </c>
      <c r="E62" s="169"/>
      <c r="F62" s="169" t="s">
        <v>1098</v>
      </c>
      <c r="G62" s="182">
        <v>0</v>
      </c>
      <c r="H62" s="182"/>
      <c r="I62" s="182">
        <f>+'[3]alimentazione'!AM61</f>
        <v>0</v>
      </c>
      <c r="J62" s="182"/>
      <c r="K62" s="216">
        <f t="shared" si="0"/>
        <v>0</v>
      </c>
    </row>
    <row r="63" spans="1:11" s="181" customFormat="1" ht="15">
      <c r="A63" s="181" t="s">
        <v>739</v>
      </c>
      <c r="B63" s="191"/>
      <c r="C63" s="192"/>
      <c r="D63" s="192">
        <v>20</v>
      </c>
      <c r="E63" s="169"/>
      <c r="F63" s="169" t="s">
        <v>1099</v>
      </c>
      <c r="G63" s="182">
        <v>0</v>
      </c>
      <c r="H63" s="182"/>
      <c r="I63" s="182">
        <f>+'[3]alimentazione'!AM62</f>
        <v>0</v>
      </c>
      <c r="J63" s="182"/>
      <c r="K63" s="216">
        <f t="shared" si="0"/>
        <v>0</v>
      </c>
    </row>
    <row r="64" spans="1:11" ht="15">
      <c r="A64" s="181" t="s">
        <v>740</v>
      </c>
      <c r="B64" s="191"/>
      <c r="C64" s="192"/>
      <c r="D64" s="192">
        <v>50</v>
      </c>
      <c r="E64" s="169"/>
      <c r="F64" s="169" t="s">
        <v>527</v>
      </c>
      <c r="G64" s="182">
        <v>0</v>
      </c>
      <c r="H64" s="182">
        <f aca="true" t="shared" si="2" ref="H64:H69">+I64-G64</f>
        <v>223673.43</v>
      </c>
      <c r="I64" s="182">
        <f>+'[3]alimentazione'!AM63</f>
        <v>223673.43</v>
      </c>
      <c r="J64" s="182">
        <v>143134.44</v>
      </c>
      <c r="K64" s="216">
        <f t="shared" si="0"/>
        <v>0</v>
      </c>
    </row>
    <row r="65" spans="1:11" ht="15">
      <c r="A65" s="181" t="s">
        <v>740</v>
      </c>
      <c r="B65" s="191"/>
      <c r="C65" s="192"/>
      <c r="D65" s="192">
        <v>51</v>
      </c>
      <c r="E65" s="169"/>
      <c r="F65" s="169" t="s">
        <v>528</v>
      </c>
      <c r="G65" s="182">
        <v>0</v>
      </c>
      <c r="H65" s="182">
        <f t="shared" si="2"/>
        <v>1896.12</v>
      </c>
      <c r="I65" s="182">
        <f>+'[3]alimentazione'!AM64</f>
        <v>1896.12</v>
      </c>
      <c r="J65" s="182">
        <v>1016.21</v>
      </c>
      <c r="K65" s="216">
        <f t="shared" si="0"/>
        <v>0</v>
      </c>
    </row>
    <row r="66" spans="1:11" ht="15">
      <c r="A66" s="181" t="s">
        <v>739</v>
      </c>
      <c r="B66" s="191"/>
      <c r="C66" s="192"/>
      <c r="D66" s="192">
        <v>60</v>
      </c>
      <c r="E66" s="169"/>
      <c r="F66" s="169" t="s">
        <v>529</v>
      </c>
      <c r="G66" s="182">
        <v>0</v>
      </c>
      <c r="H66" s="182">
        <f t="shared" si="2"/>
        <v>0</v>
      </c>
      <c r="I66" s="182">
        <f>+'[3]alimentazione'!AM65</f>
        <v>0</v>
      </c>
      <c r="J66" s="182"/>
      <c r="K66" s="216">
        <f t="shared" si="0"/>
        <v>0</v>
      </c>
    </row>
    <row r="67" spans="1:11" ht="15">
      <c r="A67" s="181" t="s">
        <v>739</v>
      </c>
      <c r="B67" s="191"/>
      <c r="C67" s="192"/>
      <c r="D67" s="192">
        <v>61</v>
      </c>
      <c r="E67" s="169"/>
      <c r="F67" s="169" t="s">
        <v>530</v>
      </c>
      <c r="G67" s="182">
        <v>0</v>
      </c>
      <c r="H67" s="182">
        <f t="shared" si="2"/>
        <v>0</v>
      </c>
      <c r="I67" s="182">
        <f>+'[3]alimentazione'!AM66</f>
        <v>0</v>
      </c>
      <c r="J67" s="182"/>
      <c r="K67" s="216">
        <f t="shared" si="0"/>
        <v>0</v>
      </c>
    </row>
    <row r="68" spans="1:11" ht="15">
      <c r="A68" s="181" t="s">
        <v>739</v>
      </c>
      <c r="B68" s="191"/>
      <c r="C68" s="192"/>
      <c r="D68" s="192">
        <v>90</v>
      </c>
      <c r="E68" s="169"/>
      <c r="F68" s="169" t="s">
        <v>531</v>
      </c>
      <c r="G68" s="182">
        <v>0</v>
      </c>
      <c r="H68" s="182">
        <f t="shared" si="2"/>
        <v>430.59</v>
      </c>
      <c r="I68" s="182">
        <f>+'[3]alimentazione'!AM67</f>
        <v>430.59</v>
      </c>
      <c r="J68" s="182"/>
      <c r="K68" s="216">
        <f t="shared" si="0"/>
        <v>0</v>
      </c>
    </row>
    <row r="69" spans="1:11" ht="15">
      <c r="A69" s="181" t="s">
        <v>739</v>
      </c>
      <c r="B69" s="191"/>
      <c r="C69" s="192"/>
      <c r="D69" s="192">
        <v>91</v>
      </c>
      <c r="E69" s="169"/>
      <c r="F69" s="169" t="s">
        <v>532</v>
      </c>
      <c r="G69" s="182">
        <v>0</v>
      </c>
      <c r="H69" s="182">
        <f t="shared" si="2"/>
        <v>3404213.58</v>
      </c>
      <c r="I69" s="182">
        <f>+'[3]alimentazione'!AM68</f>
        <v>3404213.58</v>
      </c>
      <c r="J69" s="182">
        <v>3307431.13</v>
      </c>
      <c r="K69" s="216">
        <f t="shared" si="0"/>
        <v>0</v>
      </c>
    </row>
    <row r="70" spans="1:11" ht="15">
      <c r="A70" s="181" t="s">
        <v>739</v>
      </c>
      <c r="B70" s="191"/>
      <c r="C70" s="192"/>
      <c r="D70" s="192">
        <v>92</v>
      </c>
      <c r="E70" s="169"/>
      <c r="F70" s="169" t="s">
        <v>533</v>
      </c>
      <c r="G70" s="182">
        <v>0</v>
      </c>
      <c r="H70" s="182"/>
      <c r="I70" s="182">
        <f>+'[3]alimentazione'!AM69</f>
        <v>0</v>
      </c>
      <c r="J70" s="182"/>
      <c r="K70" s="216">
        <f t="shared" si="0"/>
        <v>0</v>
      </c>
    </row>
    <row r="71" spans="1:11" ht="15">
      <c r="A71" s="181" t="s">
        <v>739</v>
      </c>
      <c r="B71" s="191"/>
      <c r="C71" s="192"/>
      <c r="D71" s="192">
        <v>93</v>
      </c>
      <c r="E71" s="169"/>
      <c r="F71" s="169" t="s">
        <v>534</v>
      </c>
      <c r="G71" s="182">
        <v>0</v>
      </c>
      <c r="H71" s="182">
        <f>+I71-G71</f>
        <v>891711.81</v>
      </c>
      <c r="I71" s="182">
        <f>+'[3]alimentazione'!AM70</f>
        <v>891711.81</v>
      </c>
      <c r="J71" s="182">
        <v>766563.63</v>
      </c>
      <c r="K71" s="216">
        <f t="shared" si="0"/>
        <v>0</v>
      </c>
    </row>
    <row r="72" spans="1:11" ht="15">
      <c r="A72" s="181" t="s">
        <v>739</v>
      </c>
      <c r="B72" s="191"/>
      <c r="C72" s="192"/>
      <c r="D72" s="192">
        <v>94</v>
      </c>
      <c r="E72" s="169"/>
      <c r="F72" s="169" t="s">
        <v>535</v>
      </c>
      <c r="G72" s="182">
        <v>0</v>
      </c>
      <c r="H72" s="182"/>
      <c r="I72" s="182">
        <f>+'[3]alimentazione'!AM71</f>
        <v>0</v>
      </c>
      <c r="J72" s="182"/>
      <c r="K72" s="216">
        <f t="shared" si="0"/>
        <v>0</v>
      </c>
    </row>
    <row r="73" spans="1:11" ht="15">
      <c r="A73" s="181" t="s">
        <v>739</v>
      </c>
      <c r="B73" s="191"/>
      <c r="C73" s="192"/>
      <c r="D73" s="192">
        <v>95</v>
      </c>
      <c r="E73" s="169"/>
      <c r="F73" s="169" t="s">
        <v>536</v>
      </c>
      <c r="G73" s="182">
        <v>1997707.44</v>
      </c>
      <c r="H73" s="182">
        <f aca="true" t="shared" si="3" ref="H73:H133">+I73-G73</f>
        <v>0</v>
      </c>
      <c r="I73" s="182">
        <f>+'[3]alimentazione'!AM72</f>
        <v>1997707.44</v>
      </c>
      <c r="J73" s="182">
        <v>1879909.33</v>
      </c>
      <c r="K73" s="216">
        <f aca="true" t="shared" si="4" ref="K73:K136">+G73+H73-I73</f>
        <v>0</v>
      </c>
    </row>
    <row r="74" spans="1:11" ht="15">
      <c r="A74" s="181"/>
      <c r="B74" s="191"/>
      <c r="C74" s="192"/>
      <c r="D74" s="192"/>
      <c r="E74" s="169"/>
      <c r="F74" s="194"/>
      <c r="G74" s="182">
        <v>0</v>
      </c>
      <c r="H74" s="182"/>
      <c r="I74" s="182">
        <f>+'[3]alimentazione'!AM73</f>
        <v>0</v>
      </c>
      <c r="J74" s="182"/>
      <c r="K74" s="216">
        <f t="shared" si="4"/>
        <v>0</v>
      </c>
    </row>
    <row r="75" spans="1:11" ht="15">
      <c r="A75" s="181"/>
      <c r="B75" s="191">
        <v>320</v>
      </c>
      <c r="C75" s="192">
        <v>0</v>
      </c>
      <c r="D75" s="192">
        <v>0</v>
      </c>
      <c r="E75" s="169" t="s">
        <v>847</v>
      </c>
      <c r="F75" s="169"/>
      <c r="G75" s="182">
        <v>0</v>
      </c>
      <c r="H75" s="182"/>
      <c r="I75" s="182">
        <f>+'[3]alimentazione'!AM74</f>
        <v>0</v>
      </c>
      <c r="J75" s="182"/>
      <c r="K75" s="216">
        <f t="shared" si="4"/>
        <v>0</v>
      </c>
    </row>
    <row r="76" spans="1:11" ht="15">
      <c r="A76" s="181"/>
      <c r="B76" s="191"/>
      <c r="C76" s="192">
        <v>100</v>
      </c>
      <c r="D76" s="192">
        <v>0</v>
      </c>
      <c r="E76" s="169" t="s">
        <v>848</v>
      </c>
      <c r="F76" s="169"/>
      <c r="G76" s="182">
        <v>0</v>
      </c>
      <c r="H76" s="182"/>
      <c r="I76" s="182">
        <f>+'[3]alimentazione'!AM75</f>
        <v>0</v>
      </c>
      <c r="J76" s="182"/>
      <c r="K76" s="216">
        <f t="shared" si="4"/>
        <v>0</v>
      </c>
    </row>
    <row r="77" spans="1:11" ht="15">
      <c r="A77" s="181" t="s">
        <v>741</v>
      </c>
      <c r="B77" s="191"/>
      <c r="C77" s="192"/>
      <c r="D77" s="192">
        <v>10</v>
      </c>
      <c r="E77" s="169"/>
      <c r="F77" s="169" t="s">
        <v>537</v>
      </c>
      <c r="G77" s="211">
        <v>0</v>
      </c>
      <c r="H77" s="182">
        <f t="shared" si="3"/>
        <v>13786654.16</v>
      </c>
      <c r="I77" s="182">
        <f>+'[3]alimentazione'!AM76</f>
        <v>13786654.16</v>
      </c>
      <c r="J77" s="211">
        <v>13800660.49</v>
      </c>
      <c r="K77" s="216">
        <f t="shared" si="4"/>
        <v>0</v>
      </c>
    </row>
    <row r="78" spans="1:11" ht="15">
      <c r="A78" s="181" t="s">
        <v>741</v>
      </c>
      <c r="B78" s="191"/>
      <c r="C78" s="192"/>
      <c r="D78" s="192">
        <v>11</v>
      </c>
      <c r="E78" s="169"/>
      <c r="F78" s="169" t="s">
        <v>538</v>
      </c>
      <c r="G78" s="182">
        <v>0</v>
      </c>
      <c r="H78" s="182">
        <f t="shared" si="3"/>
        <v>840035.55</v>
      </c>
      <c r="I78" s="182">
        <f>+'[3]alimentazione'!AM77</f>
        <v>840035.55</v>
      </c>
      <c r="J78" s="182">
        <v>835809.63</v>
      </c>
      <c r="K78" s="216">
        <f t="shared" si="4"/>
        <v>0</v>
      </c>
    </row>
    <row r="79" spans="1:11" ht="15">
      <c r="A79" s="181" t="s">
        <v>741</v>
      </c>
      <c r="B79" s="191"/>
      <c r="C79" s="192"/>
      <c r="D79" s="192">
        <v>12</v>
      </c>
      <c r="E79" s="169"/>
      <c r="F79" s="169" t="s">
        <v>539</v>
      </c>
      <c r="G79" s="182">
        <v>0</v>
      </c>
      <c r="H79" s="182">
        <f t="shared" si="3"/>
        <v>2056902.78</v>
      </c>
      <c r="I79" s="182">
        <f>+'[3]alimentazione'!AM78</f>
        <v>2056902.78</v>
      </c>
      <c r="J79" s="182">
        <v>2110128.97</v>
      </c>
      <c r="K79" s="216">
        <f t="shared" si="4"/>
        <v>0</v>
      </c>
    </row>
    <row r="80" spans="1:11" ht="15">
      <c r="A80" s="181" t="s">
        <v>741</v>
      </c>
      <c r="B80" s="191"/>
      <c r="C80" s="192"/>
      <c r="D80" s="192">
        <v>13</v>
      </c>
      <c r="E80" s="169"/>
      <c r="F80" s="169" t="s">
        <v>540</v>
      </c>
      <c r="G80" s="182">
        <v>0</v>
      </c>
      <c r="H80" s="182">
        <f t="shared" si="3"/>
        <v>1022812.98</v>
      </c>
      <c r="I80" s="182">
        <f>+'[3]alimentazione'!AM79</f>
        <v>1022812.98</v>
      </c>
      <c r="J80" s="182">
        <v>1020917.98</v>
      </c>
      <c r="K80" s="216">
        <f t="shared" si="4"/>
        <v>0</v>
      </c>
    </row>
    <row r="81" spans="1:11" ht="15">
      <c r="A81" s="181" t="s">
        <v>741</v>
      </c>
      <c r="B81" s="191"/>
      <c r="C81" s="192"/>
      <c r="D81" s="192">
        <v>14</v>
      </c>
      <c r="E81" s="169"/>
      <c r="F81" s="169" t="s">
        <v>541</v>
      </c>
      <c r="G81" s="182">
        <v>0</v>
      </c>
      <c r="H81" s="182">
        <f t="shared" si="3"/>
        <v>1013828.32</v>
      </c>
      <c r="I81" s="182">
        <f>+'[3]alimentazione'!AM80</f>
        <v>1013828.32</v>
      </c>
      <c r="J81" s="182">
        <v>1175070.72</v>
      </c>
      <c r="K81" s="216">
        <f t="shared" si="4"/>
        <v>0</v>
      </c>
    </row>
    <row r="82" spans="1:11" ht="15">
      <c r="A82" s="181" t="s">
        <v>741</v>
      </c>
      <c r="B82" s="191"/>
      <c r="C82" s="192"/>
      <c r="D82" s="192">
        <v>15</v>
      </c>
      <c r="E82" s="169"/>
      <c r="F82" s="169" t="s">
        <v>542</v>
      </c>
      <c r="G82" s="182">
        <v>0</v>
      </c>
      <c r="H82" s="182">
        <f t="shared" si="3"/>
        <v>925856.74</v>
      </c>
      <c r="I82" s="182">
        <f>+'[3]alimentazione'!AM81</f>
        <v>925856.74</v>
      </c>
      <c r="J82" s="182">
        <v>1243653.59</v>
      </c>
      <c r="K82" s="216">
        <f t="shared" si="4"/>
        <v>0</v>
      </c>
    </row>
    <row r="83" spans="1:11" ht="15">
      <c r="A83" s="181" t="s">
        <v>741</v>
      </c>
      <c r="B83" s="191"/>
      <c r="C83" s="192"/>
      <c r="D83" s="192">
        <v>16</v>
      </c>
      <c r="E83" s="169"/>
      <c r="F83" s="169" t="s">
        <v>543</v>
      </c>
      <c r="G83" s="182">
        <v>0</v>
      </c>
      <c r="H83" s="182">
        <f t="shared" si="3"/>
        <v>7586.4</v>
      </c>
      <c r="I83" s="182">
        <f>+'[3]alimentazione'!AM82</f>
        <v>7586.4</v>
      </c>
      <c r="J83" s="182">
        <v>29206.82</v>
      </c>
      <c r="K83" s="216">
        <f t="shared" si="4"/>
        <v>0</v>
      </c>
    </row>
    <row r="84" spans="1:11" ht="15">
      <c r="A84" s="181" t="s">
        <v>741</v>
      </c>
      <c r="B84" s="191"/>
      <c r="C84" s="192"/>
      <c r="D84" s="192">
        <v>20</v>
      </c>
      <c r="E84" s="169"/>
      <c r="F84" s="169" t="s">
        <v>900</v>
      </c>
      <c r="G84" s="182">
        <v>0</v>
      </c>
      <c r="H84" s="182">
        <f t="shared" si="3"/>
        <v>2049046.24</v>
      </c>
      <c r="I84" s="182">
        <f>+'[3]alimentazione'!AM83</f>
        <v>2049046.24</v>
      </c>
      <c r="J84" s="182">
        <v>2098404.52</v>
      </c>
      <c r="K84" s="216">
        <f t="shared" si="4"/>
        <v>0</v>
      </c>
    </row>
    <row r="85" spans="1:11" ht="15">
      <c r="A85" s="181" t="s">
        <v>741</v>
      </c>
      <c r="B85" s="191"/>
      <c r="C85" s="192"/>
      <c r="D85" s="192">
        <v>30</v>
      </c>
      <c r="E85" s="169"/>
      <c r="F85" s="169" t="s">
        <v>1102</v>
      </c>
      <c r="G85" s="182">
        <v>0</v>
      </c>
      <c r="H85" s="182">
        <f t="shared" si="3"/>
        <v>78779.77</v>
      </c>
      <c r="I85" s="182">
        <f>+'[3]alimentazione'!AM84</f>
        <v>78779.77</v>
      </c>
      <c r="J85" s="182">
        <v>79002.62</v>
      </c>
      <c r="K85" s="216">
        <f t="shared" si="4"/>
        <v>0</v>
      </c>
    </row>
    <row r="86" spans="1:11" ht="15">
      <c r="A86" s="181" t="s">
        <v>741</v>
      </c>
      <c r="B86" s="191"/>
      <c r="C86" s="192"/>
      <c r="D86" s="192">
        <v>40</v>
      </c>
      <c r="E86" s="169"/>
      <c r="F86" s="169" t="s">
        <v>1103</v>
      </c>
      <c r="G86" s="187">
        <v>0</v>
      </c>
      <c r="H86" s="182">
        <f t="shared" si="3"/>
        <v>67724.8</v>
      </c>
      <c r="I86" s="182">
        <f>+'[3]alimentazione'!AM85</f>
        <v>67724.8</v>
      </c>
      <c r="J86" s="187">
        <v>27453</v>
      </c>
      <c r="K86" s="216">
        <f t="shared" si="4"/>
        <v>0</v>
      </c>
    </row>
    <row r="87" spans="1:11" ht="15">
      <c r="A87" s="181" t="s">
        <v>741</v>
      </c>
      <c r="B87" s="191"/>
      <c r="C87" s="192"/>
      <c r="D87" s="192">
        <v>50</v>
      </c>
      <c r="E87" s="169"/>
      <c r="F87" s="169" t="s">
        <v>10</v>
      </c>
      <c r="G87" s="182">
        <v>0</v>
      </c>
      <c r="H87" s="182">
        <f t="shared" si="3"/>
        <v>796.64</v>
      </c>
      <c r="I87" s="182">
        <f>+'[3]alimentazione'!AM86</f>
        <v>796.64</v>
      </c>
      <c r="J87" s="182"/>
      <c r="K87" s="216">
        <f t="shared" si="4"/>
        <v>0</v>
      </c>
    </row>
    <row r="88" spans="1:11" ht="15">
      <c r="A88" s="181" t="s">
        <v>741</v>
      </c>
      <c r="B88" s="191"/>
      <c r="C88" s="192"/>
      <c r="D88" s="192">
        <v>60</v>
      </c>
      <c r="E88" s="169"/>
      <c r="F88" s="169" t="s">
        <v>544</v>
      </c>
      <c r="G88" s="182">
        <v>0</v>
      </c>
      <c r="H88" s="182">
        <f t="shared" si="3"/>
        <v>184042.07</v>
      </c>
      <c r="I88" s="182">
        <f>+'[3]alimentazione'!AM87</f>
        <v>184042.07</v>
      </c>
      <c r="J88" s="182">
        <v>188706.43</v>
      </c>
      <c r="K88" s="216">
        <f t="shared" si="4"/>
        <v>0</v>
      </c>
    </row>
    <row r="89" spans="1:11" ht="15">
      <c r="A89" s="181" t="s">
        <v>741</v>
      </c>
      <c r="B89" s="191"/>
      <c r="C89" s="192"/>
      <c r="D89" s="192">
        <v>61</v>
      </c>
      <c r="E89" s="169"/>
      <c r="F89" s="169" t="s">
        <v>545</v>
      </c>
      <c r="G89" s="182">
        <v>0</v>
      </c>
      <c r="H89" s="182">
        <f t="shared" si="3"/>
        <v>1124464.96</v>
      </c>
      <c r="I89" s="182">
        <f>+'[3]alimentazione'!AM88</f>
        <v>1124464.96</v>
      </c>
      <c r="J89" s="182">
        <v>1173921.37</v>
      </c>
      <c r="K89" s="216">
        <f t="shared" si="4"/>
        <v>0</v>
      </c>
    </row>
    <row r="90" spans="1:11" ht="15">
      <c r="A90" s="181" t="s">
        <v>741</v>
      </c>
      <c r="B90" s="191"/>
      <c r="C90" s="192"/>
      <c r="D90" s="192">
        <v>62</v>
      </c>
      <c r="E90" s="169"/>
      <c r="F90" s="169" t="s">
        <v>546</v>
      </c>
      <c r="G90" s="211">
        <v>0</v>
      </c>
      <c r="H90" s="182"/>
      <c r="I90" s="182">
        <f>+'[3]alimentazione'!AM89</f>
        <v>0</v>
      </c>
      <c r="J90" s="211"/>
      <c r="K90" s="216">
        <f t="shared" si="4"/>
        <v>0</v>
      </c>
    </row>
    <row r="91" spans="1:11" ht="15">
      <c r="A91" s="181"/>
      <c r="B91" s="191"/>
      <c r="C91" s="192">
        <v>200</v>
      </c>
      <c r="D91" s="192">
        <v>0</v>
      </c>
      <c r="E91" s="169" t="s">
        <v>849</v>
      </c>
      <c r="F91" s="169"/>
      <c r="G91" s="187">
        <v>0</v>
      </c>
      <c r="H91" s="182"/>
      <c r="I91" s="182">
        <f>+'[3]alimentazione'!AM90</f>
        <v>0</v>
      </c>
      <c r="K91" s="216">
        <f t="shared" si="4"/>
        <v>0</v>
      </c>
    </row>
    <row r="92" spans="1:11" ht="15">
      <c r="A92" s="181" t="s">
        <v>741</v>
      </c>
      <c r="B92" s="191"/>
      <c r="C92" s="192"/>
      <c r="D92" s="192">
        <v>10</v>
      </c>
      <c r="E92" s="169"/>
      <c r="F92" s="169" t="s">
        <v>547</v>
      </c>
      <c r="G92" s="182">
        <v>0</v>
      </c>
      <c r="H92" s="182">
        <f t="shared" si="3"/>
        <v>1760523.89</v>
      </c>
      <c r="I92" s="182">
        <f>+'[3]alimentazione'!AM91</f>
        <v>1760523.89</v>
      </c>
      <c r="J92" s="182">
        <v>1566845.43</v>
      </c>
      <c r="K92" s="216">
        <f t="shared" si="4"/>
        <v>0</v>
      </c>
    </row>
    <row r="93" spans="1:11" ht="15">
      <c r="A93" s="181" t="s">
        <v>741</v>
      </c>
      <c r="B93" s="191"/>
      <c r="C93" s="192"/>
      <c r="D93" s="192">
        <v>15</v>
      </c>
      <c r="E93" s="169"/>
      <c r="F93" s="169" t="s">
        <v>542</v>
      </c>
      <c r="G93" s="182">
        <v>0</v>
      </c>
      <c r="H93" s="182">
        <f t="shared" si="3"/>
        <v>293748</v>
      </c>
      <c r="I93" s="182">
        <f>+'[3]alimentazione'!AM92</f>
        <v>293748</v>
      </c>
      <c r="J93" s="182">
        <v>264907</v>
      </c>
      <c r="K93" s="216">
        <f t="shared" si="4"/>
        <v>0</v>
      </c>
    </row>
    <row r="94" spans="1:11" ht="15">
      <c r="A94" s="181" t="s">
        <v>741</v>
      </c>
      <c r="B94" s="191"/>
      <c r="C94" s="192"/>
      <c r="D94" s="192">
        <v>16</v>
      </c>
      <c r="E94" s="169"/>
      <c r="F94" s="169" t="s">
        <v>543</v>
      </c>
      <c r="G94" s="182">
        <v>0</v>
      </c>
      <c r="H94" s="182"/>
      <c r="I94" s="182">
        <f>+'[3]alimentazione'!AM93</f>
        <v>0</v>
      </c>
      <c r="J94" s="182"/>
      <c r="K94" s="216">
        <f t="shared" si="4"/>
        <v>0</v>
      </c>
    </row>
    <row r="95" spans="1:11" ht="15">
      <c r="A95" s="181" t="s">
        <v>741</v>
      </c>
      <c r="B95" s="191"/>
      <c r="C95" s="192"/>
      <c r="D95" s="192">
        <v>20</v>
      </c>
      <c r="E95" s="169"/>
      <c r="F95" s="169" t="s">
        <v>900</v>
      </c>
      <c r="G95" s="182">
        <v>0</v>
      </c>
      <c r="H95" s="182">
        <f t="shared" si="3"/>
        <v>179739.98</v>
      </c>
      <c r="I95" s="182">
        <f>+'[3]alimentazione'!AM94</f>
        <v>179739.98</v>
      </c>
      <c r="J95" s="182">
        <v>160067.49</v>
      </c>
      <c r="K95" s="216">
        <f t="shared" si="4"/>
        <v>0</v>
      </c>
    </row>
    <row r="96" spans="1:11" ht="15">
      <c r="A96" s="181" t="s">
        <v>741</v>
      </c>
      <c r="B96" s="191"/>
      <c r="C96" s="192"/>
      <c r="D96" s="192">
        <v>30</v>
      </c>
      <c r="E96" s="169"/>
      <c r="F96" s="169" t="s">
        <v>1102</v>
      </c>
      <c r="G96" s="187">
        <v>0</v>
      </c>
      <c r="H96" s="182">
        <f t="shared" si="3"/>
        <v>12343.39</v>
      </c>
      <c r="I96" s="182">
        <f>+'[3]alimentazione'!AM95</f>
        <v>12343.39</v>
      </c>
      <c r="J96" s="187">
        <v>10991.78</v>
      </c>
      <c r="K96" s="216">
        <f t="shared" si="4"/>
        <v>0</v>
      </c>
    </row>
    <row r="97" spans="1:11" ht="15">
      <c r="A97" s="181"/>
      <c r="B97" s="191"/>
      <c r="C97" s="192">
        <v>250</v>
      </c>
      <c r="D97" s="192">
        <v>0</v>
      </c>
      <c r="E97" s="169" t="s">
        <v>548</v>
      </c>
      <c r="F97" s="169"/>
      <c r="G97" s="182">
        <v>0</v>
      </c>
      <c r="H97" s="182"/>
      <c r="I97" s="182">
        <f>+'[3]alimentazione'!AM96</f>
        <v>0</v>
      </c>
      <c r="J97" s="182"/>
      <c r="K97" s="216">
        <f t="shared" si="4"/>
        <v>0</v>
      </c>
    </row>
    <row r="98" spans="1:11" ht="15">
      <c r="A98" s="181" t="s">
        <v>741</v>
      </c>
      <c r="B98" s="191"/>
      <c r="C98" s="192"/>
      <c r="D98" s="192">
        <v>10</v>
      </c>
      <c r="E98" s="169"/>
      <c r="F98" s="169" t="s">
        <v>547</v>
      </c>
      <c r="G98" s="182">
        <v>0</v>
      </c>
      <c r="H98" s="182">
        <f t="shared" si="3"/>
        <v>87928.14</v>
      </c>
      <c r="I98" s="182">
        <f>+'[3]alimentazione'!AM97</f>
        <v>87928.14</v>
      </c>
      <c r="J98" s="182">
        <v>91112.9</v>
      </c>
      <c r="K98" s="216">
        <f t="shared" si="4"/>
        <v>0</v>
      </c>
    </row>
    <row r="99" spans="1:11" ht="15">
      <c r="A99" s="181" t="s">
        <v>741</v>
      </c>
      <c r="B99" s="191"/>
      <c r="C99" s="192"/>
      <c r="D99" s="192">
        <v>15</v>
      </c>
      <c r="E99" s="169"/>
      <c r="F99" s="169" t="s">
        <v>542</v>
      </c>
      <c r="G99" s="182">
        <v>0</v>
      </c>
      <c r="H99" s="182"/>
      <c r="I99" s="182">
        <f>+'[3]alimentazione'!AM98</f>
        <v>0</v>
      </c>
      <c r="J99" s="182"/>
      <c r="K99" s="216">
        <f t="shared" si="4"/>
        <v>0</v>
      </c>
    </row>
    <row r="100" spans="1:11" ht="15">
      <c r="A100" s="181" t="s">
        <v>741</v>
      </c>
      <c r="B100" s="191"/>
      <c r="C100" s="192"/>
      <c r="D100" s="192">
        <v>16</v>
      </c>
      <c r="E100" s="169"/>
      <c r="F100" s="169" t="s">
        <v>543</v>
      </c>
      <c r="G100" s="182">
        <v>0</v>
      </c>
      <c r="H100" s="182">
        <f t="shared" si="3"/>
        <v>47262.79</v>
      </c>
      <c r="I100" s="182">
        <f>+'[3]alimentazione'!AM99</f>
        <v>47262.79</v>
      </c>
      <c r="J100" s="182">
        <v>50363.82</v>
      </c>
      <c r="K100" s="216">
        <f t="shared" si="4"/>
        <v>0</v>
      </c>
    </row>
    <row r="101" spans="1:11" ht="15">
      <c r="A101" s="181" t="s">
        <v>741</v>
      </c>
      <c r="B101" s="191"/>
      <c r="C101" s="192"/>
      <c r="D101" s="192">
        <v>20</v>
      </c>
      <c r="E101" s="169"/>
      <c r="F101" s="169" t="s">
        <v>900</v>
      </c>
      <c r="G101" s="182">
        <v>0</v>
      </c>
      <c r="H101" s="182">
        <f t="shared" si="3"/>
        <v>8994.2</v>
      </c>
      <c r="I101" s="182">
        <f>+'[3]alimentazione'!AM100</f>
        <v>8994.2</v>
      </c>
      <c r="J101" s="182">
        <v>9041.28</v>
      </c>
      <c r="K101" s="216">
        <f t="shared" si="4"/>
        <v>0</v>
      </c>
    </row>
    <row r="102" spans="1:11" ht="15">
      <c r="A102" s="181" t="s">
        <v>741</v>
      </c>
      <c r="B102" s="191"/>
      <c r="C102" s="192"/>
      <c r="D102" s="192">
        <v>30</v>
      </c>
      <c r="E102" s="169"/>
      <c r="F102" s="169" t="s">
        <v>1102</v>
      </c>
      <c r="G102" s="187">
        <v>0</v>
      </c>
      <c r="H102" s="182">
        <f t="shared" si="3"/>
        <v>617.66</v>
      </c>
      <c r="I102" s="182">
        <f>+'[3]alimentazione'!AM101</f>
        <v>617.66</v>
      </c>
      <c r="J102" s="187">
        <v>620.88</v>
      </c>
      <c r="K102" s="216">
        <f t="shared" si="4"/>
        <v>0</v>
      </c>
    </row>
    <row r="103" spans="1:11" ht="15">
      <c r="A103" s="181"/>
      <c r="B103" s="191"/>
      <c r="C103" s="192">
        <v>300</v>
      </c>
      <c r="D103" s="192">
        <v>0</v>
      </c>
      <c r="E103" s="169" t="s">
        <v>850</v>
      </c>
      <c r="F103" s="169"/>
      <c r="G103" s="182">
        <v>0</v>
      </c>
      <c r="H103" s="182"/>
      <c r="I103" s="182">
        <f>+'[3]alimentazione'!AM102</f>
        <v>0</v>
      </c>
      <c r="J103" s="182"/>
      <c r="K103" s="216">
        <f t="shared" si="4"/>
        <v>0</v>
      </c>
    </row>
    <row r="104" spans="1:11" ht="15">
      <c r="A104" s="181" t="s">
        <v>741</v>
      </c>
      <c r="B104" s="191"/>
      <c r="C104" s="192"/>
      <c r="D104" s="192">
        <v>10</v>
      </c>
      <c r="E104" s="169"/>
      <c r="F104" s="169" t="s">
        <v>1101</v>
      </c>
      <c r="G104" s="182">
        <v>0</v>
      </c>
      <c r="H104" s="182">
        <f t="shared" si="3"/>
        <v>45289.8</v>
      </c>
      <c r="I104" s="182">
        <f>+'[3]alimentazione'!AM103</f>
        <v>45289.8</v>
      </c>
      <c r="J104" s="182">
        <v>25018.86</v>
      </c>
      <c r="K104" s="216">
        <f t="shared" si="4"/>
        <v>0</v>
      </c>
    </row>
    <row r="105" spans="1:11" ht="15">
      <c r="A105" s="181" t="s">
        <v>741</v>
      </c>
      <c r="B105" s="191"/>
      <c r="C105" s="192"/>
      <c r="D105" s="192">
        <v>20</v>
      </c>
      <c r="E105" s="169"/>
      <c r="F105" s="169" t="s">
        <v>900</v>
      </c>
      <c r="G105" s="182">
        <v>0</v>
      </c>
      <c r="H105" s="182">
        <f t="shared" si="3"/>
        <v>4161.49</v>
      </c>
      <c r="I105" s="182">
        <f>+'[3]alimentazione'!AM104</f>
        <v>4161.49</v>
      </c>
      <c r="J105" s="182">
        <v>2320.9</v>
      </c>
      <c r="K105" s="216">
        <f t="shared" si="4"/>
        <v>0</v>
      </c>
    </row>
    <row r="106" spans="1:11" ht="15">
      <c r="A106" s="181" t="s">
        <v>741</v>
      </c>
      <c r="B106" s="191"/>
      <c r="C106" s="192"/>
      <c r="D106" s="192">
        <v>30</v>
      </c>
      <c r="E106" s="169"/>
      <c r="F106" s="169" t="s">
        <v>1102</v>
      </c>
      <c r="G106" s="182">
        <v>0</v>
      </c>
      <c r="H106" s="182">
        <f t="shared" si="3"/>
        <v>287.19</v>
      </c>
      <c r="I106" s="182">
        <f>+'[3]alimentazione'!AM105</f>
        <v>287.19</v>
      </c>
      <c r="J106" s="182">
        <v>161.07</v>
      </c>
      <c r="K106" s="216">
        <f t="shared" si="4"/>
        <v>0</v>
      </c>
    </row>
    <row r="107" spans="1:11" ht="15">
      <c r="A107" s="181"/>
      <c r="B107" s="191"/>
      <c r="C107" s="192">
        <v>400</v>
      </c>
      <c r="D107" s="192">
        <v>0</v>
      </c>
      <c r="E107" s="169" t="s">
        <v>851</v>
      </c>
      <c r="F107" s="169"/>
      <c r="G107" s="182">
        <v>0</v>
      </c>
      <c r="H107" s="182"/>
      <c r="I107" s="182">
        <f>+'[3]alimentazione'!AM106</f>
        <v>0</v>
      </c>
      <c r="J107" s="182"/>
      <c r="K107" s="216">
        <f t="shared" si="4"/>
        <v>0</v>
      </c>
    </row>
    <row r="108" spans="1:11" ht="15">
      <c r="A108" s="181" t="s">
        <v>741</v>
      </c>
      <c r="B108" s="191"/>
      <c r="C108" s="192"/>
      <c r="D108" s="192">
        <v>10</v>
      </c>
      <c r="E108" s="169"/>
      <c r="F108" s="169" t="s">
        <v>537</v>
      </c>
      <c r="G108" s="182">
        <v>0</v>
      </c>
      <c r="H108" s="182">
        <f t="shared" si="3"/>
        <v>3625501.22</v>
      </c>
      <c r="I108" s="182">
        <f>+'[3]alimentazione'!AM107</f>
        <v>3625501.22</v>
      </c>
      <c r="J108" s="182">
        <v>3563884.5</v>
      </c>
      <c r="K108" s="216">
        <f t="shared" si="4"/>
        <v>0</v>
      </c>
    </row>
    <row r="109" spans="1:11" ht="15">
      <c r="A109" s="181" t="s">
        <v>741</v>
      </c>
      <c r="B109" s="191"/>
      <c r="C109" s="192"/>
      <c r="D109" s="192">
        <v>11</v>
      </c>
      <c r="E109" s="169"/>
      <c r="F109" s="169" t="s">
        <v>538</v>
      </c>
      <c r="G109" s="182">
        <v>0</v>
      </c>
      <c r="H109" s="182">
        <f t="shared" si="3"/>
        <v>110533.43</v>
      </c>
      <c r="I109" s="182">
        <f>+'[3]alimentazione'!AM108</f>
        <v>110533.43</v>
      </c>
      <c r="J109" s="182">
        <v>108427.51</v>
      </c>
      <c r="K109" s="216">
        <f t="shared" si="4"/>
        <v>0</v>
      </c>
    </row>
    <row r="110" spans="1:11" ht="15">
      <c r="A110" s="181" t="s">
        <v>741</v>
      </c>
      <c r="B110" s="191"/>
      <c r="C110" s="192"/>
      <c r="D110" s="192">
        <v>12</v>
      </c>
      <c r="E110" s="169"/>
      <c r="F110" s="169" t="s">
        <v>539</v>
      </c>
      <c r="G110" s="182">
        <v>0</v>
      </c>
      <c r="H110" s="182">
        <f t="shared" si="3"/>
        <v>483545.47</v>
      </c>
      <c r="I110" s="182">
        <f>+'[3]alimentazione'!AM109</f>
        <v>483545.47</v>
      </c>
      <c r="J110" s="182">
        <v>521024.47</v>
      </c>
      <c r="K110" s="216">
        <f t="shared" si="4"/>
        <v>0</v>
      </c>
    </row>
    <row r="111" spans="1:11" ht="15">
      <c r="A111" s="181" t="s">
        <v>741</v>
      </c>
      <c r="B111" s="191"/>
      <c r="C111" s="192"/>
      <c r="D111" s="192">
        <v>13</v>
      </c>
      <c r="E111" s="169"/>
      <c r="F111" s="169" t="s">
        <v>540</v>
      </c>
      <c r="G111" s="182">
        <v>0</v>
      </c>
      <c r="H111" s="182">
        <f t="shared" si="3"/>
        <v>110533.43</v>
      </c>
      <c r="I111" s="182">
        <f>+'[3]alimentazione'!AM110</f>
        <v>110533.43</v>
      </c>
      <c r="J111" s="182">
        <v>106692.97</v>
      </c>
      <c r="K111" s="216">
        <f t="shared" si="4"/>
        <v>0</v>
      </c>
    </row>
    <row r="112" spans="1:11" ht="15">
      <c r="A112" s="181" t="s">
        <v>741</v>
      </c>
      <c r="B112" s="191"/>
      <c r="C112" s="192"/>
      <c r="D112" s="192">
        <v>14</v>
      </c>
      <c r="E112" s="169"/>
      <c r="F112" s="169" t="s">
        <v>541</v>
      </c>
      <c r="G112" s="182">
        <v>0</v>
      </c>
      <c r="H112" s="182">
        <f t="shared" si="3"/>
        <v>439925.97</v>
      </c>
      <c r="I112" s="182">
        <f>+'[3]alimentazione'!AM111</f>
        <v>439925.97</v>
      </c>
      <c r="J112" s="182">
        <v>483876.19</v>
      </c>
      <c r="K112" s="216">
        <f t="shared" si="4"/>
        <v>0</v>
      </c>
    </row>
    <row r="113" spans="1:11" ht="15">
      <c r="A113" s="181" t="s">
        <v>741</v>
      </c>
      <c r="B113" s="191"/>
      <c r="C113" s="192"/>
      <c r="D113" s="192">
        <v>15</v>
      </c>
      <c r="E113" s="169"/>
      <c r="F113" s="169" t="s">
        <v>542</v>
      </c>
      <c r="G113" s="182">
        <v>0</v>
      </c>
      <c r="H113" s="182">
        <f t="shared" si="3"/>
        <v>108331.08</v>
      </c>
      <c r="I113" s="182">
        <f>+'[3]alimentazione'!AM112</f>
        <v>108331.08</v>
      </c>
      <c r="J113" s="182">
        <v>114035.03</v>
      </c>
      <c r="K113" s="216">
        <f t="shared" si="4"/>
        <v>0</v>
      </c>
    </row>
    <row r="114" spans="1:11" ht="15">
      <c r="A114" s="181" t="s">
        <v>741</v>
      </c>
      <c r="B114" s="191"/>
      <c r="C114" s="192"/>
      <c r="D114" s="192">
        <v>16</v>
      </c>
      <c r="E114" s="169"/>
      <c r="F114" s="169" t="s">
        <v>543</v>
      </c>
      <c r="G114" s="182">
        <v>0</v>
      </c>
      <c r="H114" s="182"/>
      <c r="I114" s="182">
        <f>+'[3]alimentazione'!AM113</f>
        <v>0</v>
      </c>
      <c r="J114" s="182">
        <v>0</v>
      </c>
      <c r="K114" s="216">
        <f t="shared" si="4"/>
        <v>0</v>
      </c>
    </row>
    <row r="115" spans="1:11" ht="15">
      <c r="A115" s="181" t="s">
        <v>741</v>
      </c>
      <c r="B115" s="191"/>
      <c r="C115" s="192"/>
      <c r="D115" s="192">
        <v>20</v>
      </c>
      <c r="E115" s="169"/>
      <c r="F115" s="169" t="s">
        <v>900</v>
      </c>
      <c r="G115" s="182">
        <v>0</v>
      </c>
      <c r="H115" s="182">
        <f t="shared" si="3"/>
        <v>457655.59</v>
      </c>
      <c r="I115" s="182">
        <f>+'[3]alimentazione'!AM114</f>
        <v>457655.59</v>
      </c>
      <c r="J115" s="182">
        <v>455891.06</v>
      </c>
      <c r="K115" s="216">
        <f t="shared" si="4"/>
        <v>0</v>
      </c>
    </row>
    <row r="116" spans="1:11" ht="15">
      <c r="A116" s="181" t="s">
        <v>741</v>
      </c>
      <c r="B116" s="191"/>
      <c r="C116" s="192"/>
      <c r="D116" s="192">
        <v>30</v>
      </c>
      <c r="E116" s="169"/>
      <c r="F116" s="169" t="s">
        <v>1102</v>
      </c>
      <c r="G116" s="182">
        <v>0</v>
      </c>
      <c r="H116" s="182">
        <f t="shared" si="3"/>
        <v>0</v>
      </c>
      <c r="I116" s="182">
        <f>+'[3]alimentazione'!AM115</f>
        <v>0</v>
      </c>
      <c r="J116" s="182"/>
      <c r="K116" s="216">
        <f t="shared" si="4"/>
        <v>0</v>
      </c>
    </row>
    <row r="117" spans="1:11" ht="15">
      <c r="A117" s="181" t="s">
        <v>741</v>
      </c>
      <c r="B117" s="191"/>
      <c r="C117" s="192"/>
      <c r="D117" s="192">
        <v>40</v>
      </c>
      <c r="E117" s="169"/>
      <c r="F117" s="169" t="s">
        <v>1103</v>
      </c>
      <c r="G117" s="182">
        <v>0</v>
      </c>
      <c r="H117" s="182">
        <f t="shared" si="3"/>
        <v>3000</v>
      </c>
      <c r="I117" s="182">
        <f>+'[3]alimentazione'!AM116</f>
        <v>3000</v>
      </c>
      <c r="J117" s="182"/>
      <c r="K117" s="216">
        <f t="shared" si="4"/>
        <v>0</v>
      </c>
    </row>
    <row r="118" spans="1:11" ht="15">
      <c r="A118" s="181" t="s">
        <v>741</v>
      </c>
      <c r="B118" s="191"/>
      <c r="C118" s="192"/>
      <c r="D118" s="192">
        <v>50</v>
      </c>
      <c r="E118" s="169"/>
      <c r="F118" s="169" t="s">
        <v>10</v>
      </c>
      <c r="G118" s="182">
        <v>0</v>
      </c>
      <c r="H118" s="182">
        <f t="shared" si="3"/>
        <v>2.02</v>
      </c>
      <c r="I118" s="182">
        <f>+'[3]alimentazione'!AM117</f>
        <v>2.02</v>
      </c>
      <c r="J118" s="182"/>
      <c r="K118" s="216">
        <f t="shared" si="4"/>
        <v>0</v>
      </c>
    </row>
    <row r="119" spans="1:11" ht="15">
      <c r="A119" s="181" t="s">
        <v>741</v>
      </c>
      <c r="B119" s="191"/>
      <c r="C119" s="192"/>
      <c r="D119" s="192">
        <v>60</v>
      </c>
      <c r="E119" s="169"/>
      <c r="F119" s="169" t="s">
        <v>544</v>
      </c>
      <c r="G119" s="182">
        <v>0</v>
      </c>
      <c r="H119" s="182">
        <f t="shared" si="3"/>
        <v>1329.53</v>
      </c>
      <c r="I119" s="182">
        <f>+'[3]alimentazione'!AM118</f>
        <v>1329.53</v>
      </c>
      <c r="J119" s="182">
        <v>3632.88</v>
      </c>
      <c r="K119" s="216">
        <f t="shared" si="4"/>
        <v>0</v>
      </c>
    </row>
    <row r="120" spans="1:11" ht="15">
      <c r="A120" s="181" t="s">
        <v>741</v>
      </c>
      <c r="B120" s="191"/>
      <c r="C120" s="192"/>
      <c r="D120" s="192">
        <v>61</v>
      </c>
      <c r="E120" s="169"/>
      <c r="F120" s="169" t="s">
        <v>545</v>
      </c>
      <c r="G120" s="187">
        <v>0</v>
      </c>
      <c r="H120" s="182">
        <f t="shared" si="3"/>
        <v>208801.87</v>
      </c>
      <c r="I120" s="182">
        <f>+'[3]alimentazione'!AM119</f>
        <v>208801.87</v>
      </c>
      <c r="J120" s="187">
        <v>154195.26</v>
      </c>
      <c r="K120" s="216">
        <f t="shared" si="4"/>
        <v>0</v>
      </c>
    </row>
    <row r="121" spans="1:11" ht="15">
      <c r="A121" s="181" t="s">
        <v>741</v>
      </c>
      <c r="B121" s="191"/>
      <c r="C121" s="192"/>
      <c r="D121" s="192">
        <v>62</v>
      </c>
      <c r="E121" s="169"/>
      <c r="F121" s="169" t="s">
        <v>549</v>
      </c>
      <c r="G121" s="182">
        <v>0</v>
      </c>
      <c r="H121" s="182"/>
      <c r="I121" s="182">
        <f>+'[3]alimentazione'!AM120</f>
        <v>0</v>
      </c>
      <c r="J121" s="182"/>
      <c r="K121" s="216">
        <f t="shared" si="4"/>
        <v>0</v>
      </c>
    </row>
    <row r="122" spans="1:11" ht="15">
      <c r="A122" s="181"/>
      <c r="B122" s="191"/>
      <c r="C122" s="192">
        <v>500</v>
      </c>
      <c r="D122" s="192">
        <v>0</v>
      </c>
      <c r="E122" s="169" t="s">
        <v>852</v>
      </c>
      <c r="F122" s="169"/>
      <c r="G122" s="182">
        <v>0</v>
      </c>
      <c r="H122" s="182"/>
      <c r="I122" s="182">
        <f>+'[3]alimentazione'!AM121</f>
        <v>0</v>
      </c>
      <c r="J122" s="182"/>
      <c r="K122" s="216">
        <f t="shared" si="4"/>
        <v>0</v>
      </c>
    </row>
    <row r="123" spans="1:11" ht="15">
      <c r="A123" s="181" t="s">
        <v>742</v>
      </c>
      <c r="B123" s="191"/>
      <c r="C123" s="192"/>
      <c r="D123" s="192">
        <v>10</v>
      </c>
      <c r="E123" s="169"/>
      <c r="F123" s="169" t="s">
        <v>1104</v>
      </c>
      <c r="G123" s="182">
        <v>0</v>
      </c>
      <c r="H123" s="182">
        <f t="shared" si="3"/>
        <v>45557255.34</v>
      </c>
      <c r="I123" s="182">
        <f>+'[3]alimentazione'!AM122</f>
        <v>45557255.34</v>
      </c>
      <c r="J123" s="182">
        <v>46665219.69</v>
      </c>
      <c r="K123" s="216">
        <f t="shared" si="4"/>
        <v>0</v>
      </c>
    </row>
    <row r="124" spans="1:11" ht="15">
      <c r="A124" s="181" t="s">
        <v>742</v>
      </c>
      <c r="B124" s="191"/>
      <c r="C124" s="192"/>
      <c r="D124" s="192">
        <v>20</v>
      </c>
      <c r="E124" s="169"/>
      <c r="F124" s="169" t="s">
        <v>1105</v>
      </c>
      <c r="G124" s="182">
        <v>0</v>
      </c>
      <c r="H124" s="182">
        <f t="shared" si="3"/>
        <v>4548069.57</v>
      </c>
      <c r="I124" s="182">
        <f>+'[3]alimentazione'!AM123</f>
        <v>4548069.57</v>
      </c>
      <c r="J124" s="182">
        <v>4901371.42</v>
      </c>
      <c r="K124" s="216">
        <f t="shared" si="4"/>
        <v>0</v>
      </c>
    </row>
    <row r="125" spans="1:11" ht="15">
      <c r="A125" s="181" t="s">
        <v>741</v>
      </c>
      <c r="B125" s="191"/>
      <c r="C125" s="192">
        <v>600</v>
      </c>
      <c r="D125" s="192">
        <v>0</v>
      </c>
      <c r="E125" s="169" t="s">
        <v>853</v>
      </c>
      <c r="F125" s="169"/>
      <c r="G125" s="182">
        <v>0</v>
      </c>
      <c r="H125" s="182">
        <f t="shared" si="3"/>
        <v>7025571.35</v>
      </c>
      <c r="I125" s="182">
        <f>+'[3]alimentazione'!AM124</f>
        <v>7025571.35</v>
      </c>
      <c r="J125" s="182">
        <v>7009677.39</v>
      </c>
      <c r="K125" s="216">
        <f t="shared" si="4"/>
        <v>0</v>
      </c>
    </row>
    <row r="126" spans="1:11" ht="15">
      <c r="A126" s="181" t="s">
        <v>741</v>
      </c>
      <c r="B126" s="191"/>
      <c r="C126" s="192">
        <v>700</v>
      </c>
      <c r="D126" s="192">
        <v>0</v>
      </c>
      <c r="E126" s="169" t="s">
        <v>854</v>
      </c>
      <c r="F126" s="169"/>
      <c r="G126" s="182">
        <v>0</v>
      </c>
      <c r="H126" s="182"/>
      <c r="I126" s="182">
        <f>+'[3]alimentazione'!AM125</f>
        <v>0</v>
      </c>
      <c r="J126" s="182"/>
      <c r="K126" s="216">
        <f t="shared" si="4"/>
        <v>0</v>
      </c>
    </row>
    <row r="127" spans="1:11" ht="15">
      <c r="A127" s="181"/>
      <c r="B127" s="191"/>
      <c r="C127" s="192">
        <v>800</v>
      </c>
      <c r="D127" s="192">
        <v>0</v>
      </c>
      <c r="E127" s="169" t="s">
        <v>1106</v>
      </c>
      <c r="F127" s="169"/>
      <c r="G127" s="182">
        <v>0</v>
      </c>
      <c r="H127" s="182"/>
      <c r="I127" s="182">
        <f>+'[3]alimentazione'!AM126</f>
        <v>0</v>
      </c>
      <c r="J127" s="182"/>
      <c r="K127" s="216">
        <f t="shared" si="4"/>
        <v>0</v>
      </c>
    </row>
    <row r="128" spans="1:11" ht="15">
      <c r="A128" s="181" t="s">
        <v>741</v>
      </c>
      <c r="B128" s="191"/>
      <c r="C128" s="192"/>
      <c r="D128" s="192">
        <v>10</v>
      </c>
      <c r="E128" s="169"/>
      <c r="F128" s="169" t="s">
        <v>900</v>
      </c>
      <c r="G128" s="182">
        <v>0</v>
      </c>
      <c r="H128" s="182"/>
      <c r="I128" s="182">
        <f>+'[3]alimentazione'!AM127</f>
        <v>0</v>
      </c>
      <c r="J128" s="182"/>
      <c r="K128" s="216">
        <f t="shared" si="4"/>
        <v>0</v>
      </c>
    </row>
    <row r="129" spans="1:11" ht="15">
      <c r="A129" s="181" t="s">
        <v>741</v>
      </c>
      <c r="B129" s="191"/>
      <c r="C129" s="192"/>
      <c r="D129" s="192">
        <v>20</v>
      </c>
      <c r="E129" s="169"/>
      <c r="F129" s="169" t="s">
        <v>1102</v>
      </c>
      <c r="G129" s="182">
        <v>0</v>
      </c>
      <c r="H129" s="182"/>
      <c r="I129" s="182">
        <f>+'[3]alimentazione'!AM128</f>
        <v>0</v>
      </c>
      <c r="J129" s="182"/>
      <c r="K129" s="216">
        <f t="shared" si="4"/>
        <v>0</v>
      </c>
    </row>
    <row r="130" spans="1:11" ht="15">
      <c r="A130" s="181"/>
      <c r="B130" s="191"/>
      <c r="C130" s="192">
        <v>900</v>
      </c>
      <c r="D130" s="192">
        <v>0</v>
      </c>
      <c r="E130" s="169" t="s">
        <v>855</v>
      </c>
      <c r="F130" s="169"/>
      <c r="G130" s="182">
        <v>0</v>
      </c>
      <c r="H130" s="182"/>
      <c r="I130" s="182">
        <f>+'[3]alimentazione'!AM129</f>
        <v>0</v>
      </c>
      <c r="J130" s="182"/>
      <c r="K130" s="216">
        <f t="shared" si="4"/>
        <v>0</v>
      </c>
    </row>
    <row r="131" spans="1:11" ht="15">
      <c r="A131" s="181" t="s">
        <v>742</v>
      </c>
      <c r="B131" s="191"/>
      <c r="C131" s="192"/>
      <c r="D131" s="192">
        <v>10</v>
      </c>
      <c r="E131" s="169"/>
      <c r="F131" s="169" t="s">
        <v>550</v>
      </c>
      <c r="G131" s="182">
        <v>0</v>
      </c>
      <c r="H131" s="182">
        <f t="shared" si="3"/>
        <v>95652.29</v>
      </c>
      <c r="I131" s="182">
        <f>+'[3]alimentazione'!AM130</f>
        <v>95652.29</v>
      </c>
      <c r="J131" s="182">
        <v>93199.53</v>
      </c>
      <c r="K131" s="216">
        <f t="shared" si="4"/>
        <v>0</v>
      </c>
    </row>
    <row r="132" spans="1:11" ht="15">
      <c r="A132" s="181" t="s">
        <v>742</v>
      </c>
      <c r="B132" s="191"/>
      <c r="C132" s="192"/>
      <c r="D132" s="192">
        <v>20</v>
      </c>
      <c r="E132" s="169"/>
      <c r="F132" s="169" t="s">
        <v>551</v>
      </c>
      <c r="G132" s="182">
        <v>0</v>
      </c>
      <c r="H132" s="182">
        <f t="shared" si="3"/>
        <v>513803.61</v>
      </c>
      <c r="I132" s="182">
        <f>+'[3]alimentazione'!AM131</f>
        <v>513803.61</v>
      </c>
      <c r="J132" s="182">
        <v>391786.32</v>
      </c>
      <c r="K132" s="216">
        <f t="shared" si="4"/>
        <v>0</v>
      </c>
    </row>
    <row r="133" spans="1:11" ht="15">
      <c r="A133" s="181" t="s">
        <v>741</v>
      </c>
      <c r="B133" s="191"/>
      <c r="C133" s="192"/>
      <c r="D133" s="192">
        <v>90</v>
      </c>
      <c r="E133" s="169"/>
      <c r="F133" s="169" t="s">
        <v>855</v>
      </c>
      <c r="G133" s="182">
        <v>0</v>
      </c>
      <c r="H133" s="182">
        <f t="shared" si="3"/>
        <v>854592.42</v>
      </c>
      <c r="I133" s="182">
        <f>+'[3]alimentazione'!AM132</f>
        <v>854592.42</v>
      </c>
      <c r="J133" s="182">
        <v>784500</v>
      </c>
      <c r="K133" s="216">
        <f t="shared" si="4"/>
        <v>0</v>
      </c>
    </row>
    <row r="134" spans="1:11" ht="15">
      <c r="A134" s="181"/>
      <c r="B134" s="191"/>
      <c r="C134" s="192"/>
      <c r="D134" s="192"/>
      <c r="E134" s="169"/>
      <c r="F134" s="169"/>
      <c r="G134" s="182">
        <v>0</v>
      </c>
      <c r="H134" s="182"/>
      <c r="I134" s="182">
        <f>+'[3]alimentazione'!AM133</f>
        <v>0</v>
      </c>
      <c r="J134" s="182"/>
      <c r="K134" s="216">
        <f t="shared" si="4"/>
        <v>0</v>
      </c>
    </row>
    <row r="135" spans="1:11" ht="15">
      <c r="A135" s="181"/>
      <c r="B135" s="191">
        <v>325</v>
      </c>
      <c r="C135" s="192">
        <v>0</v>
      </c>
      <c r="D135" s="192">
        <v>0</v>
      </c>
      <c r="E135" s="169" t="s">
        <v>856</v>
      </c>
      <c r="F135" s="169"/>
      <c r="G135" s="182">
        <v>0</v>
      </c>
      <c r="H135" s="182"/>
      <c r="I135" s="182">
        <f>+'[3]alimentazione'!AM134</f>
        <v>0</v>
      </c>
      <c r="J135" s="182"/>
      <c r="K135" s="216">
        <f t="shared" si="4"/>
        <v>0</v>
      </c>
    </row>
    <row r="136" spans="1:11" ht="15">
      <c r="A136" s="181"/>
      <c r="B136" s="191"/>
      <c r="C136" s="192">
        <v>100</v>
      </c>
      <c r="D136" s="192">
        <v>0</v>
      </c>
      <c r="E136" s="169" t="s">
        <v>857</v>
      </c>
      <c r="F136" s="169"/>
      <c r="G136" s="182">
        <v>0</v>
      </c>
      <c r="H136" s="182"/>
      <c r="I136" s="182">
        <f>+'[3]alimentazione'!AM135</f>
        <v>0</v>
      </c>
      <c r="J136" s="182"/>
      <c r="K136" s="216">
        <f t="shared" si="4"/>
        <v>0</v>
      </c>
    </row>
    <row r="137" spans="1:11" ht="15">
      <c r="A137" s="181" t="s">
        <v>743</v>
      </c>
      <c r="B137" s="191"/>
      <c r="C137" s="192"/>
      <c r="D137" s="192">
        <v>10</v>
      </c>
      <c r="E137" s="169"/>
      <c r="F137" s="169" t="s">
        <v>547</v>
      </c>
      <c r="G137" s="182">
        <v>0</v>
      </c>
      <c r="H137" s="182">
        <f aca="true" t="shared" si="5" ref="H137:H200">+I137-G137</f>
        <v>1042923.68</v>
      </c>
      <c r="I137" s="182">
        <f>+'[3]alimentazione'!AM136</f>
        <v>1042923.68</v>
      </c>
      <c r="J137" s="182">
        <v>1050389.25</v>
      </c>
      <c r="K137" s="216">
        <f aca="true" t="shared" si="6" ref="K137:K200">+G137+H137-I137</f>
        <v>0</v>
      </c>
    </row>
    <row r="138" spans="1:11" ht="15">
      <c r="A138" s="181" t="s">
        <v>743</v>
      </c>
      <c r="B138" s="191"/>
      <c r="C138" s="192"/>
      <c r="D138" s="192">
        <v>11</v>
      </c>
      <c r="E138" s="169"/>
      <c r="F138" s="169" t="s">
        <v>552</v>
      </c>
      <c r="G138" s="182">
        <v>0</v>
      </c>
      <c r="H138" s="182">
        <f t="shared" si="5"/>
        <v>187766.21</v>
      </c>
      <c r="I138" s="182">
        <f>+'[3]alimentazione'!AM137</f>
        <v>187766.21</v>
      </c>
      <c r="J138" s="182">
        <v>184476.31</v>
      </c>
      <c r="K138" s="216">
        <f t="shared" si="6"/>
        <v>0</v>
      </c>
    </row>
    <row r="139" spans="1:11" ht="15">
      <c r="A139" s="181" t="s">
        <v>743</v>
      </c>
      <c r="B139" s="191"/>
      <c r="C139" s="192"/>
      <c r="D139" s="192">
        <v>12</v>
      </c>
      <c r="E139" s="169"/>
      <c r="F139" s="169" t="s">
        <v>541</v>
      </c>
      <c r="G139" s="182">
        <v>0</v>
      </c>
      <c r="H139" s="182">
        <f t="shared" si="5"/>
        <v>49780.03</v>
      </c>
      <c r="I139" s="182">
        <f>+'[3]alimentazione'!AM138</f>
        <v>49780.03</v>
      </c>
      <c r="J139" s="182">
        <v>49454.46</v>
      </c>
      <c r="K139" s="216">
        <f t="shared" si="6"/>
        <v>0</v>
      </c>
    </row>
    <row r="140" spans="1:11" ht="15">
      <c r="A140" s="181" t="s">
        <v>743</v>
      </c>
      <c r="B140" s="191"/>
      <c r="C140" s="192"/>
      <c r="D140" s="192">
        <v>15</v>
      </c>
      <c r="E140" s="169"/>
      <c r="F140" s="169" t="s">
        <v>542</v>
      </c>
      <c r="G140" s="182">
        <v>0</v>
      </c>
      <c r="H140" s="182">
        <f t="shared" si="5"/>
        <v>19956</v>
      </c>
      <c r="I140" s="182">
        <f>+'[3]alimentazione'!AM139</f>
        <v>19956</v>
      </c>
      <c r="J140" s="182">
        <v>18801.47</v>
      </c>
      <c r="K140" s="216">
        <f t="shared" si="6"/>
        <v>0</v>
      </c>
    </row>
    <row r="141" spans="1:11" ht="15">
      <c r="A141" s="181" t="s">
        <v>743</v>
      </c>
      <c r="B141" s="191"/>
      <c r="C141" s="192"/>
      <c r="D141" s="192">
        <v>16</v>
      </c>
      <c r="E141" s="169"/>
      <c r="F141" s="169" t="s">
        <v>543</v>
      </c>
      <c r="G141" s="182">
        <v>0</v>
      </c>
      <c r="H141" s="182">
        <f t="shared" si="5"/>
        <v>0</v>
      </c>
      <c r="I141" s="182">
        <f>+'[3]alimentazione'!AM140</f>
        <v>0</v>
      </c>
      <c r="J141" s="182">
        <v>720</v>
      </c>
      <c r="K141" s="216">
        <f t="shared" si="6"/>
        <v>0</v>
      </c>
    </row>
    <row r="142" spans="1:11" ht="15">
      <c r="A142" s="181" t="s">
        <v>743</v>
      </c>
      <c r="B142" s="191"/>
      <c r="C142" s="192"/>
      <c r="D142" s="192">
        <v>20</v>
      </c>
      <c r="E142" s="169"/>
      <c r="F142" s="169" t="s">
        <v>900</v>
      </c>
      <c r="G142" s="182">
        <v>0</v>
      </c>
      <c r="H142" s="182">
        <f t="shared" si="5"/>
        <v>162617.57</v>
      </c>
      <c r="I142" s="182">
        <f>+'[3]alimentazione'!AM141</f>
        <v>162617.57</v>
      </c>
      <c r="J142" s="182">
        <v>164365.22</v>
      </c>
      <c r="K142" s="216">
        <f t="shared" si="6"/>
        <v>0</v>
      </c>
    </row>
    <row r="143" spans="1:11" ht="15">
      <c r="A143" s="181" t="s">
        <v>743</v>
      </c>
      <c r="B143" s="191"/>
      <c r="C143" s="192"/>
      <c r="D143" s="192">
        <v>30</v>
      </c>
      <c r="E143" s="169"/>
      <c r="F143" s="169" t="s">
        <v>10</v>
      </c>
      <c r="G143" s="182">
        <v>0</v>
      </c>
      <c r="H143" s="182">
        <f t="shared" si="5"/>
        <v>0</v>
      </c>
      <c r="I143" s="182">
        <f>+'[3]alimentazione'!AM142</f>
        <v>0</v>
      </c>
      <c r="J143" s="182">
        <v>637.92</v>
      </c>
      <c r="K143" s="216">
        <f t="shared" si="6"/>
        <v>0</v>
      </c>
    </row>
    <row r="144" spans="1:11" ht="15">
      <c r="A144" s="181" t="s">
        <v>743</v>
      </c>
      <c r="B144" s="191"/>
      <c r="C144" s="192"/>
      <c r="D144" s="192">
        <v>60</v>
      </c>
      <c r="E144" s="169"/>
      <c r="F144" s="169" t="s">
        <v>544</v>
      </c>
      <c r="G144" s="187">
        <v>0</v>
      </c>
      <c r="H144" s="182">
        <f t="shared" si="5"/>
        <v>25181.91</v>
      </c>
      <c r="I144" s="182">
        <f>+'[3]alimentazione'!AM143</f>
        <v>25181.91</v>
      </c>
      <c r="J144" s="187">
        <v>99654.12</v>
      </c>
      <c r="K144" s="216">
        <f t="shared" si="6"/>
        <v>0</v>
      </c>
    </row>
    <row r="145" spans="1:11" ht="15">
      <c r="A145" s="181"/>
      <c r="B145" s="191"/>
      <c r="C145" s="192">
        <v>200</v>
      </c>
      <c r="D145" s="192">
        <v>0</v>
      </c>
      <c r="E145" s="169" t="s">
        <v>553</v>
      </c>
      <c r="F145" s="169"/>
      <c r="G145" s="187">
        <v>0</v>
      </c>
      <c r="H145" s="182"/>
      <c r="I145" s="182">
        <f>+'[3]alimentazione'!AM144</f>
        <v>0</v>
      </c>
      <c r="K145" s="216">
        <f t="shared" si="6"/>
        <v>0</v>
      </c>
    </row>
    <row r="146" spans="1:11" ht="15">
      <c r="A146" s="181" t="s">
        <v>743</v>
      </c>
      <c r="B146" s="191"/>
      <c r="C146" s="192"/>
      <c r="D146" s="192">
        <v>10</v>
      </c>
      <c r="E146" s="169"/>
      <c r="F146" s="169" t="s">
        <v>547</v>
      </c>
      <c r="G146" s="182">
        <v>0</v>
      </c>
      <c r="H146" s="182">
        <f t="shared" si="5"/>
        <v>705361.08</v>
      </c>
      <c r="I146" s="182">
        <f>+'[3]alimentazione'!AM145</f>
        <v>705361.08</v>
      </c>
      <c r="J146" s="182">
        <v>689336.1</v>
      </c>
      <c r="K146" s="216">
        <f t="shared" si="6"/>
        <v>0</v>
      </c>
    </row>
    <row r="147" spans="1:11" ht="15">
      <c r="A147" s="181" t="s">
        <v>743</v>
      </c>
      <c r="B147" s="191"/>
      <c r="C147" s="192"/>
      <c r="D147" s="192">
        <v>11</v>
      </c>
      <c r="E147" s="169"/>
      <c r="F147" s="169" t="s">
        <v>538</v>
      </c>
      <c r="G147" s="182">
        <v>0</v>
      </c>
      <c r="H147" s="182">
        <f t="shared" si="5"/>
        <v>88697.92</v>
      </c>
      <c r="I147" s="182">
        <f>+'[3]alimentazione'!AM146</f>
        <v>88697.92</v>
      </c>
      <c r="J147" s="182">
        <v>88655.22</v>
      </c>
      <c r="K147" s="216">
        <f t="shared" si="6"/>
        <v>0</v>
      </c>
    </row>
    <row r="148" spans="1:11" ht="15">
      <c r="A148" s="181" t="s">
        <v>743</v>
      </c>
      <c r="B148" s="191"/>
      <c r="C148" s="192"/>
      <c r="D148" s="192">
        <v>12</v>
      </c>
      <c r="E148" s="169"/>
      <c r="F148" s="169" t="s">
        <v>541</v>
      </c>
      <c r="G148" s="182">
        <v>0</v>
      </c>
      <c r="H148" s="182">
        <f t="shared" si="5"/>
        <v>22122.15</v>
      </c>
      <c r="I148" s="182">
        <f>+'[3]alimentazione'!AM147</f>
        <v>22122.15</v>
      </c>
      <c r="J148" s="182">
        <v>27071.41</v>
      </c>
      <c r="K148" s="216">
        <f t="shared" si="6"/>
        <v>0</v>
      </c>
    </row>
    <row r="149" spans="1:11" ht="15">
      <c r="A149" s="181" t="s">
        <v>743</v>
      </c>
      <c r="B149" s="191"/>
      <c r="C149" s="192"/>
      <c r="D149" s="192">
        <v>15</v>
      </c>
      <c r="E149" s="169"/>
      <c r="F149" s="169" t="s">
        <v>542</v>
      </c>
      <c r="G149" s="182">
        <v>0</v>
      </c>
      <c r="H149" s="182"/>
      <c r="I149" s="182">
        <f>+'[3]alimentazione'!AM148</f>
        <v>0</v>
      </c>
      <c r="J149" s="182"/>
      <c r="K149" s="216">
        <f t="shared" si="6"/>
        <v>0</v>
      </c>
    </row>
    <row r="150" spans="1:11" ht="15">
      <c r="A150" s="181" t="s">
        <v>743</v>
      </c>
      <c r="B150" s="191"/>
      <c r="C150" s="192"/>
      <c r="D150" s="192">
        <v>16</v>
      </c>
      <c r="E150" s="169"/>
      <c r="F150" s="169" t="s">
        <v>543</v>
      </c>
      <c r="G150" s="182">
        <v>0</v>
      </c>
      <c r="H150" s="182"/>
      <c r="I150" s="182">
        <f>+'[3]alimentazione'!AM149</f>
        <v>0</v>
      </c>
      <c r="J150" s="182"/>
      <c r="K150" s="216">
        <f t="shared" si="6"/>
        <v>0</v>
      </c>
    </row>
    <row r="151" spans="1:11" ht="15">
      <c r="A151" s="181" t="s">
        <v>743</v>
      </c>
      <c r="B151" s="191"/>
      <c r="C151" s="192"/>
      <c r="D151" s="192">
        <v>20</v>
      </c>
      <c r="E151" s="169"/>
      <c r="F151" s="169" t="s">
        <v>900</v>
      </c>
      <c r="G151" s="182">
        <v>0</v>
      </c>
      <c r="H151" s="182">
        <f t="shared" si="5"/>
        <v>111872.49</v>
      </c>
      <c r="I151" s="182">
        <f>+'[3]alimentazione'!AM150</f>
        <v>111872.49</v>
      </c>
      <c r="J151" s="182">
        <v>110073.58</v>
      </c>
      <c r="K151" s="216">
        <f t="shared" si="6"/>
        <v>0</v>
      </c>
    </row>
    <row r="152" spans="1:11" ht="15">
      <c r="A152" s="181" t="s">
        <v>743</v>
      </c>
      <c r="B152" s="191"/>
      <c r="C152" s="192"/>
      <c r="D152" s="192">
        <v>30</v>
      </c>
      <c r="E152" s="169"/>
      <c r="F152" s="169" t="s">
        <v>10</v>
      </c>
      <c r="G152" s="182">
        <v>0</v>
      </c>
      <c r="H152" s="182">
        <f t="shared" si="5"/>
        <v>43.5</v>
      </c>
      <c r="I152" s="182">
        <f>+'[3]alimentazione'!AM151</f>
        <v>43.5</v>
      </c>
      <c r="J152" s="182">
        <v>4855.4</v>
      </c>
      <c r="K152" s="216">
        <f t="shared" si="6"/>
        <v>0</v>
      </c>
    </row>
    <row r="153" spans="1:11" ht="15">
      <c r="A153" s="181" t="s">
        <v>743</v>
      </c>
      <c r="B153" s="191"/>
      <c r="C153" s="192"/>
      <c r="D153" s="192">
        <v>60</v>
      </c>
      <c r="E153" s="169"/>
      <c r="F153" s="169" t="s">
        <v>544</v>
      </c>
      <c r="G153" s="182">
        <v>0</v>
      </c>
      <c r="H153" s="182">
        <f t="shared" si="5"/>
        <v>19273.75</v>
      </c>
      <c r="I153" s="182">
        <f>+'[3]alimentazione'!AM152</f>
        <v>19273.75</v>
      </c>
      <c r="J153" s="182">
        <v>51187.31</v>
      </c>
      <c r="K153" s="216">
        <f t="shared" si="6"/>
        <v>0</v>
      </c>
    </row>
    <row r="154" spans="1:11" ht="15">
      <c r="A154" s="181" t="s">
        <v>743</v>
      </c>
      <c r="B154" s="191"/>
      <c r="C154" s="192">
        <v>300</v>
      </c>
      <c r="D154" s="192">
        <v>0</v>
      </c>
      <c r="E154" s="169" t="s">
        <v>858</v>
      </c>
      <c r="F154" s="169"/>
      <c r="G154" s="182">
        <v>0</v>
      </c>
      <c r="H154" s="182">
        <f t="shared" si="5"/>
        <v>43214.56</v>
      </c>
      <c r="I154" s="182">
        <f>+'[3]alimentazione'!AM153</f>
        <v>43214.56</v>
      </c>
      <c r="J154" s="182">
        <v>33203.53</v>
      </c>
      <c r="K154" s="216">
        <f t="shared" si="6"/>
        <v>0</v>
      </c>
    </row>
    <row r="155" spans="1:11" ht="15">
      <c r="A155" s="181"/>
      <c r="B155" s="191"/>
      <c r="C155" s="192">
        <v>400</v>
      </c>
      <c r="D155" s="192">
        <v>0</v>
      </c>
      <c r="E155" s="169" t="s">
        <v>939</v>
      </c>
      <c r="F155" s="169"/>
      <c r="G155" s="182">
        <v>0</v>
      </c>
      <c r="H155" s="182"/>
      <c r="I155" s="182">
        <f>+'[3]alimentazione'!AM154</f>
        <v>0</v>
      </c>
      <c r="J155" s="182"/>
      <c r="K155" s="216">
        <f t="shared" si="6"/>
        <v>0</v>
      </c>
    </row>
    <row r="156" spans="1:11" ht="15">
      <c r="A156" s="181" t="s">
        <v>743</v>
      </c>
      <c r="B156" s="191"/>
      <c r="C156" s="192"/>
      <c r="D156" s="192">
        <v>10</v>
      </c>
      <c r="E156" s="169"/>
      <c r="F156" s="169" t="s">
        <v>554</v>
      </c>
      <c r="G156" s="182">
        <v>0</v>
      </c>
      <c r="H156" s="182">
        <f t="shared" si="5"/>
        <v>84004.42</v>
      </c>
      <c r="I156" s="182">
        <f>+'[3]alimentazione'!AM155</f>
        <v>84004.42</v>
      </c>
      <c r="J156" s="182">
        <v>88691.97</v>
      </c>
      <c r="K156" s="216">
        <f t="shared" si="6"/>
        <v>0</v>
      </c>
    </row>
    <row r="157" spans="1:11" ht="15">
      <c r="A157" s="181" t="s">
        <v>743</v>
      </c>
      <c r="B157" s="191"/>
      <c r="C157" s="192"/>
      <c r="D157" s="192">
        <v>20</v>
      </c>
      <c r="E157" s="169"/>
      <c r="F157" s="169" t="s">
        <v>555</v>
      </c>
      <c r="G157" s="182">
        <v>0</v>
      </c>
      <c r="H157" s="182">
        <f t="shared" si="5"/>
        <v>53783.51</v>
      </c>
      <c r="I157" s="182">
        <f>+'[3]alimentazione'!AM156</f>
        <v>53783.51</v>
      </c>
      <c r="J157" s="182">
        <v>62386.21</v>
      </c>
      <c r="K157" s="216">
        <f t="shared" si="6"/>
        <v>0</v>
      </c>
    </row>
    <row r="158" spans="1:11" ht="15">
      <c r="A158" s="181"/>
      <c r="B158" s="191"/>
      <c r="C158" s="192">
        <v>900</v>
      </c>
      <c r="D158" s="192">
        <v>0</v>
      </c>
      <c r="E158" s="169" t="s">
        <v>859</v>
      </c>
      <c r="F158" s="169"/>
      <c r="G158" s="182">
        <v>0</v>
      </c>
      <c r="H158" s="182"/>
      <c r="I158" s="182">
        <f>+'[3]alimentazione'!AM157</f>
        <v>0</v>
      </c>
      <c r="J158" s="182"/>
      <c r="K158" s="216">
        <f t="shared" si="6"/>
        <v>0</v>
      </c>
    </row>
    <row r="159" spans="1:11" ht="15">
      <c r="A159" s="181" t="s">
        <v>743</v>
      </c>
      <c r="B159" s="191"/>
      <c r="C159" s="192"/>
      <c r="D159" s="192">
        <v>10</v>
      </c>
      <c r="E159" s="169"/>
      <c r="F159" s="169" t="s">
        <v>1101</v>
      </c>
      <c r="G159" s="182">
        <v>0</v>
      </c>
      <c r="H159" s="182"/>
      <c r="I159" s="182">
        <f>+'[3]alimentazione'!AM158</f>
        <v>0</v>
      </c>
      <c r="J159" s="182"/>
      <c r="K159" s="216">
        <f t="shared" si="6"/>
        <v>0</v>
      </c>
    </row>
    <row r="160" spans="1:11" ht="15">
      <c r="A160" s="181" t="s">
        <v>743</v>
      </c>
      <c r="B160" s="191"/>
      <c r="C160" s="192"/>
      <c r="D160" s="192">
        <v>20</v>
      </c>
      <c r="E160" s="169"/>
      <c r="F160" s="169" t="s">
        <v>900</v>
      </c>
      <c r="G160" s="182">
        <v>0</v>
      </c>
      <c r="H160" s="182"/>
      <c r="I160" s="182">
        <f>+'[3]alimentazione'!AM159</f>
        <v>0</v>
      </c>
      <c r="J160" s="182"/>
      <c r="K160" s="216">
        <f t="shared" si="6"/>
        <v>0</v>
      </c>
    </row>
    <row r="161" spans="1:11" ht="15">
      <c r="A161" s="181"/>
      <c r="B161" s="191"/>
      <c r="C161" s="192"/>
      <c r="D161" s="192"/>
      <c r="E161" s="169"/>
      <c r="F161" s="169"/>
      <c r="G161" s="182">
        <v>0</v>
      </c>
      <c r="H161" s="182"/>
      <c r="I161" s="182">
        <f>+'[3]alimentazione'!AM160</f>
        <v>0</v>
      </c>
      <c r="J161" s="182"/>
      <c r="K161" s="216">
        <f t="shared" si="6"/>
        <v>0</v>
      </c>
    </row>
    <row r="162" spans="1:11" ht="15">
      <c r="A162" s="181"/>
      <c r="B162" s="191">
        <v>330</v>
      </c>
      <c r="C162" s="192">
        <v>0</v>
      </c>
      <c r="D162" s="192">
        <v>0</v>
      </c>
      <c r="E162" s="169" t="s">
        <v>860</v>
      </c>
      <c r="F162" s="169"/>
      <c r="G162" s="182">
        <v>0</v>
      </c>
      <c r="H162" s="182"/>
      <c r="I162" s="182">
        <f>+'[3]alimentazione'!AM161</f>
        <v>0</v>
      </c>
      <c r="J162" s="182"/>
      <c r="K162" s="216">
        <f t="shared" si="6"/>
        <v>0</v>
      </c>
    </row>
    <row r="163" spans="1:11" ht="15">
      <c r="A163" s="181" t="s">
        <v>743</v>
      </c>
      <c r="B163" s="191"/>
      <c r="C163" s="192">
        <v>100</v>
      </c>
      <c r="D163" s="192">
        <v>0</v>
      </c>
      <c r="E163" s="169" t="s">
        <v>861</v>
      </c>
      <c r="F163" s="169"/>
      <c r="G163" s="182">
        <v>0</v>
      </c>
      <c r="H163" s="182">
        <f t="shared" si="5"/>
        <v>1680528.45</v>
      </c>
      <c r="I163" s="182">
        <f>+'[3]alimentazione'!AM162</f>
        <v>1680528.45</v>
      </c>
      <c r="J163" s="182">
        <v>1778005.83</v>
      </c>
      <c r="K163" s="216">
        <f t="shared" si="6"/>
        <v>0</v>
      </c>
    </row>
    <row r="164" spans="1:11" ht="15">
      <c r="A164" s="181"/>
      <c r="B164" s="191"/>
      <c r="C164" s="192">
        <v>200</v>
      </c>
      <c r="D164" s="192">
        <v>0</v>
      </c>
      <c r="E164" s="169" t="s">
        <v>862</v>
      </c>
      <c r="F164" s="169"/>
      <c r="G164" s="187">
        <v>0</v>
      </c>
      <c r="H164" s="182"/>
      <c r="I164" s="182">
        <f>+'[3]alimentazione'!AM163</f>
        <v>0</v>
      </c>
      <c r="K164" s="216">
        <f t="shared" si="6"/>
        <v>0</v>
      </c>
    </row>
    <row r="165" spans="1:11" ht="15">
      <c r="A165" s="181" t="s">
        <v>743</v>
      </c>
      <c r="B165" s="191"/>
      <c r="C165" s="192"/>
      <c r="D165" s="192">
        <v>10</v>
      </c>
      <c r="E165" s="169"/>
      <c r="F165" s="169" t="s">
        <v>1107</v>
      </c>
      <c r="G165" s="182">
        <v>0</v>
      </c>
      <c r="H165" s="182">
        <f t="shared" si="5"/>
        <v>2463652.2</v>
      </c>
      <c r="I165" s="182">
        <f>+'[3]alimentazione'!AM164</f>
        <v>2463652.2</v>
      </c>
      <c r="J165" s="182">
        <v>2569034.04</v>
      </c>
      <c r="K165" s="216">
        <f t="shared" si="6"/>
        <v>0</v>
      </c>
    </row>
    <row r="166" spans="1:11" ht="15">
      <c r="A166" s="181" t="s">
        <v>743</v>
      </c>
      <c r="B166" s="191"/>
      <c r="C166" s="192"/>
      <c r="D166" s="192">
        <v>20</v>
      </c>
      <c r="E166" s="169"/>
      <c r="F166" s="169" t="s">
        <v>0</v>
      </c>
      <c r="G166" s="182">
        <v>0</v>
      </c>
      <c r="H166" s="182">
        <f t="shared" si="5"/>
        <v>1890146.92</v>
      </c>
      <c r="I166" s="182">
        <f>+'[3]alimentazione'!AM165</f>
        <v>1890146.92</v>
      </c>
      <c r="J166" s="182">
        <v>1874436.93</v>
      </c>
      <c r="K166" s="216">
        <f t="shared" si="6"/>
        <v>0</v>
      </c>
    </row>
    <row r="167" spans="1:11" ht="15.75" customHeight="1">
      <c r="A167" s="181" t="s">
        <v>743</v>
      </c>
      <c r="B167" s="191"/>
      <c r="C167" s="192">
        <v>300</v>
      </c>
      <c r="D167" s="192">
        <v>0</v>
      </c>
      <c r="E167" s="371" t="s">
        <v>863</v>
      </c>
      <c r="F167" s="371"/>
      <c r="G167" s="182">
        <v>0</v>
      </c>
      <c r="H167" s="182">
        <f t="shared" si="5"/>
        <v>453348.07</v>
      </c>
      <c r="I167" s="182">
        <f>+'[3]alimentazione'!AM166</f>
        <v>453348.07</v>
      </c>
      <c r="J167" s="182">
        <v>394808.08</v>
      </c>
      <c r="K167" s="216">
        <f t="shared" si="6"/>
        <v>0</v>
      </c>
    </row>
    <row r="168" spans="1:11" ht="15.75" customHeight="1">
      <c r="A168" s="181" t="s">
        <v>743</v>
      </c>
      <c r="B168" s="191"/>
      <c r="C168" s="192">
        <v>400</v>
      </c>
      <c r="D168" s="192">
        <v>0</v>
      </c>
      <c r="E168" s="371" t="s">
        <v>864</v>
      </c>
      <c r="F168" s="371"/>
      <c r="G168" s="182">
        <v>0</v>
      </c>
      <c r="H168" s="182">
        <f t="shared" si="5"/>
        <v>2654677.66</v>
      </c>
      <c r="I168" s="182">
        <f>+'[3]alimentazione'!AM167</f>
        <v>2654677.66</v>
      </c>
      <c r="J168" s="182">
        <v>1841960.1</v>
      </c>
      <c r="K168" s="216">
        <f t="shared" si="6"/>
        <v>0</v>
      </c>
    </row>
    <row r="169" spans="1:11" ht="15" customHeight="1">
      <c r="A169" s="181" t="s">
        <v>743</v>
      </c>
      <c r="B169" s="191"/>
      <c r="C169" s="192">
        <v>500</v>
      </c>
      <c r="D169" s="192">
        <v>0</v>
      </c>
      <c r="E169" s="371" t="s">
        <v>865</v>
      </c>
      <c r="F169" s="371"/>
      <c r="G169" s="182">
        <v>0</v>
      </c>
      <c r="H169" s="182">
        <f t="shared" si="5"/>
        <v>12000843.34</v>
      </c>
      <c r="I169" s="182">
        <f>+'[3]alimentazione'!AM168</f>
        <v>12000843.34</v>
      </c>
      <c r="J169" s="182">
        <v>11890415.74</v>
      </c>
      <c r="K169" s="216">
        <f t="shared" si="6"/>
        <v>0</v>
      </c>
    </row>
    <row r="170" spans="1:11" ht="15">
      <c r="A170" s="181" t="s">
        <v>743</v>
      </c>
      <c r="B170" s="191"/>
      <c r="C170" s="192">
        <v>600</v>
      </c>
      <c r="D170" s="192">
        <v>0</v>
      </c>
      <c r="E170" s="169" t="s">
        <v>866</v>
      </c>
      <c r="F170" s="169"/>
      <c r="G170" s="182">
        <v>0</v>
      </c>
      <c r="H170" s="182">
        <f t="shared" si="5"/>
        <v>28965.34</v>
      </c>
      <c r="I170" s="182">
        <f>+'[3]alimentazione'!AM169</f>
        <v>28965.34</v>
      </c>
      <c r="J170" s="182">
        <v>24054.5</v>
      </c>
      <c r="K170" s="216">
        <f t="shared" si="6"/>
        <v>0</v>
      </c>
    </row>
    <row r="171" spans="1:11" ht="15">
      <c r="A171" s="181" t="s">
        <v>743</v>
      </c>
      <c r="B171" s="191"/>
      <c r="C171" s="192">
        <v>700</v>
      </c>
      <c r="D171" s="192">
        <v>0</v>
      </c>
      <c r="E171" s="169" t="s">
        <v>867</v>
      </c>
      <c r="F171" s="169"/>
      <c r="G171" s="182">
        <v>0</v>
      </c>
      <c r="H171" s="182">
        <f t="shared" si="5"/>
        <v>316000</v>
      </c>
      <c r="I171" s="182">
        <f>+'[3]alimentazione'!AM170</f>
        <v>316000</v>
      </c>
      <c r="J171" s="182">
        <v>289700</v>
      </c>
      <c r="K171" s="216">
        <f t="shared" si="6"/>
        <v>0</v>
      </c>
    </row>
    <row r="172" spans="1:11" ht="15">
      <c r="A172" s="181" t="s">
        <v>743</v>
      </c>
      <c r="B172" s="191"/>
      <c r="C172" s="192">
        <v>800</v>
      </c>
      <c r="D172" s="192">
        <v>0</v>
      </c>
      <c r="E172" s="169" t="s">
        <v>868</v>
      </c>
      <c r="F172" s="169"/>
      <c r="G172" s="182">
        <v>0</v>
      </c>
      <c r="H172" s="182">
        <f t="shared" si="5"/>
        <v>4813.12</v>
      </c>
      <c r="I172" s="182">
        <f>+'[3]alimentazione'!AM171</f>
        <v>4813.12</v>
      </c>
      <c r="J172" s="182">
        <v>15855.31</v>
      </c>
      <c r="K172" s="216">
        <f t="shared" si="6"/>
        <v>0</v>
      </c>
    </row>
    <row r="173" spans="1:11" ht="15">
      <c r="A173" s="181"/>
      <c r="B173" s="191"/>
      <c r="C173" s="192">
        <v>900</v>
      </c>
      <c r="D173" s="192">
        <v>0</v>
      </c>
      <c r="E173" s="169" t="s">
        <v>869</v>
      </c>
      <c r="F173" s="169"/>
      <c r="G173" s="182">
        <v>0</v>
      </c>
      <c r="H173" s="182"/>
      <c r="I173" s="182">
        <f>+'[3]alimentazione'!AM172</f>
        <v>0</v>
      </c>
      <c r="J173" s="182"/>
      <c r="K173" s="216">
        <f t="shared" si="6"/>
        <v>0</v>
      </c>
    </row>
    <row r="174" spans="1:11" ht="15">
      <c r="A174" s="181" t="s">
        <v>743</v>
      </c>
      <c r="B174" s="191"/>
      <c r="C174" s="192"/>
      <c r="D174" s="192">
        <v>10</v>
      </c>
      <c r="E174" s="169"/>
      <c r="F174" s="169" t="s">
        <v>1</v>
      </c>
      <c r="G174" s="182">
        <v>0</v>
      </c>
      <c r="H174" s="182">
        <f t="shared" si="5"/>
        <v>1787037.84</v>
      </c>
      <c r="I174" s="182">
        <f>+'[3]alimentazione'!AM173</f>
        <v>1787037.84</v>
      </c>
      <c r="J174" s="182">
        <v>1801197.12</v>
      </c>
      <c r="K174" s="216">
        <f t="shared" si="6"/>
        <v>0</v>
      </c>
    </row>
    <row r="175" spans="1:11" ht="15">
      <c r="A175" s="181" t="s">
        <v>743</v>
      </c>
      <c r="B175" s="191"/>
      <c r="C175" s="192"/>
      <c r="D175" s="192">
        <v>20</v>
      </c>
      <c r="E175" s="169"/>
      <c r="F175" s="169" t="s">
        <v>2</v>
      </c>
      <c r="G175" s="182">
        <v>0</v>
      </c>
      <c r="H175" s="182">
        <f t="shared" si="5"/>
        <v>1329681.12</v>
      </c>
      <c r="I175" s="182">
        <f>+'[3]alimentazione'!AM174</f>
        <v>1329681.12</v>
      </c>
      <c r="J175" s="182">
        <v>1446000.26</v>
      </c>
      <c r="K175" s="216">
        <f t="shared" si="6"/>
        <v>0</v>
      </c>
    </row>
    <row r="176" spans="1:11" ht="15">
      <c r="A176" s="181" t="s">
        <v>743</v>
      </c>
      <c r="B176" s="191"/>
      <c r="C176" s="192"/>
      <c r="D176" s="192">
        <v>30</v>
      </c>
      <c r="E176" s="169"/>
      <c r="F176" s="169" t="s">
        <v>556</v>
      </c>
      <c r="G176" s="182">
        <v>5702505.010000002</v>
      </c>
      <c r="H176" s="182">
        <f t="shared" si="5"/>
        <v>4395.599999998696</v>
      </c>
      <c r="I176" s="182">
        <f>+'[3]alimentazione'!AM175</f>
        <v>5706900.61</v>
      </c>
      <c r="J176" s="182">
        <v>5534897.63</v>
      </c>
      <c r="K176" s="216">
        <f t="shared" si="6"/>
        <v>0</v>
      </c>
    </row>
    <row r="177" spans="1:11" ht="15">
      <c r="A177" s="181" t="s">
        <v>743</v>
      </c>
      <c r="B177" s="191"/>
      <c r="C177" s="192"/>
      <c r="D177" s="192">
        <v>90</v>
      </c>
      <c r="E177" s="169"/>
      <c r="F177" s="169" t="s">
        <v>3</v>
      </c>
      <c r="G177" s="182">
        <v>0</v>
      </c>
      <c r="H177" s="182">
        <f t="shared" si="5"/>
        <v>1030543.66</v>
      </c>
      <c r="I177" s="182">
        <f>+'[3]alimentazione'!AM176</f>
        <v>1030543.66</v>
      </c>
      <c r="J177" s="182">
        <v>1111152.77</v>
      </c>
      <c r="K177" s="216">
        <f t="shared" si="6"/>
        <v>0</v>
      </c>
    </row>
    <row r="178" spans="1:11" ht="15">
      <c r="A178" s="181"/>
      <c r="B178" s="191"/>
      <c r="C178" s="192"/>
      <c r="D178" s="192"/>
      <c r="E178" s="169"/>
      <c r="F178" s="169"/>
      <c r="G178" s="182">
        <v>0</v>
      </c>
      <c r="H178" s="182"/>
      <c r="I178" s="182">
        <f>+'[3]alimentazione'!AM177</f>
        <v>0</v>
      </c>
      <c r="J178" s="182"/>
      <c r="K178" s="216">
        <f t="shared" si="6"/>
        <v>0</v>
      </c>
    </row>
    <row r="179" spans="1:11" ht="15">
      <c r="A179" s="181"/>
      <c r="B179" s="191">
        <v>335</v>
      </c>
      <c r="C179" s="192">
        <v>0</v>
      </c>
      <c r="D179" s="192">
        <v>0</v>
      </c>
      <c r="E179" s="169" t="s">
        <v>870</v>
      </c>
      <c r="F179" s="169"/>
      <c r="G179" s="182">
        <v>0</v>
      </c>
      <c r="H179" s="182"/>
      <c r="I179" s="182">
        <f>+'[3]alimentazione'!AM178</f>
        <v>0</v>
      </c>
      <c r="J179" s="182"/>
      <c r="K179" s="216">
        <f t="shared" si="6"/>
        <v>0</v>
      </c>
    </row>
    <row r="180" spans="1:11" ht="15">
      <c r="A180" s="181"/>
      <c r="B180" s="191"/>
      <c r="C180" s="192">
        <v>100</v>
      </c>
      <c r="D180" s="192">
        <v>0</v>
      </c>
      <c r="E180" s="169" t="s">
        <v>4</v>
      </c>
      <c r="F180" s="169"/>
      <c r="G180" s="182">
        <v>0</v>
      </c>
      <c r="H180" s="182"/>
      <c r="I180" s="182">
        <f>+'[3]alimentazione'!AM179</f>
        <v>0</v>
      </c>
      <c r="J180" s="182"/>
      <c r="K180" s="216">
        <f t="shared" si="6"/>
        <v>0</v>
      </c>
    </row>
    <row r="181" spans="1:11" ht="15">
      <c r="A181" s="181" t="s">
        <v>744</v>
      </c>
      <c r="B181" s="191"/>
      <c r="C181" s="192"/>
      <c r="D181" s="192">
        <v>10</v>
      </c>
      <c r="E181" s="169"/>
      <c r="F181" s="169" t="s">
        <v>557</v>
      </c>
      <c r="G181" s="182">
        <v>0</v>
      </c>
      <c r="H181" s="182">
        <f t="shared" si="5"/>
        <v>123037521</v>
      </c>
      <c r="I181" s="182">
        <f>+'[3]alimentazione'!AM180</f>
        <v>123037521</v>
      </c>
      <c r="J181" s="182">
        <v>122428287</v>
      </c>
      <c r="K181" s="216">
        <f t="shared" si="6"/>
        <v>0</v>
      </c>
    </row>
    <row r="182" spans="1:11" ht="15">
      <c r="A182" s="181" t="s">
        <v>744</v>
      </c>
      <c r="B182" s="191"/>
      <c r="C182" s="192"/>
      <c r="D182" s="192">
        <v>20</v>
      </c>
      <c r="E182" s="169"/>
      <c r="F182" s="169" t="s">
        <v>558</v>
      </c>
      <c r="G182" s="182">
        <v>0</v>
      </c>
      <c r="H182" s="182">
        <f t="shared" si="5"/>
        <v>18472.8</v>
      </c>
      <c r="I182" s="182">
        <f>+'[3]alimentazione'!AM181</f>
        <v>18472.8</v>
      </c>
      <c r="J182" s="182">
        <v>13964.35</v>
      </c>
      <c r="K182" s="216">
        <f t="shared" si="6"/>
        <v>0</v>
      </c>
    </row>
    <row r="183" spans="1:11" ht="15">
      <c r="A183" s="181"/>
      <c r="B183" s="191"/>
      <c r="C183" s="192">
        <v>200</v>
      </c>
      <c r="D183" s="192">
        <v>0</v>
      </c>
      <c r="E183" s="169" t="s">
        <v>872</v>
      </c>
      <c r="F183" s="169"/>
      <c r="G183" s="182">
        <v>0</v>
      </c>
      <c r="H183" s="182"/>
      <c r="I183" s="182">
        <f>+'[3]alimentazione'!AM182</f>
        <v>0</v>
      </c>
      <c r="J183" s="182"/>
      <c r="K183" s="216">
        <f t="shared" si="6"/>
        <v>0</v>
      </c>
    </row>
    <row r="184" spans="1:11" ht="15">
      <c r="A184" s="181" t="s">
        <v>745</v>
      </c>
      <c r="B184" s="191"/>
      <c r="C184" s="192"/>
      <c r="D184" s="192">
        <v>10</v>
      </c>
      <c r="E184" s="169"/>
      <c r="F184" s="169" t="s">
        <v>557</v>
      </c>
      <c r="G184" s="182">
        <v>0</v>
      </c>
      <c r="H184" s="182">
        <f t="shared" si="5"/>
        <v>47386853</v>
      </c>
      <c r="I184" s="182">
        <f>+'[3]alimentazione'!AM183</f>
        <v>47386853</v>
      </c>
      <c r="J184" s="182">
        <v>51945973</v>
      </c>
      <c r="K184" s="216">
        <f t="shared" si="6"/>
        <v>0</v>
      </c>
    </row>
    <row r="185" spans="1:11" ht="15">
      <c r="A185" s="181" t="s">
        <v>745</v>
      </c>
      <c r="B185" s="191"/>
      <c r="C185" s="192"/>
      <c r="D185" s="192">
        <v>20</v>
      </c>
      <c r="E185" s="169"/>
      <c r="F185" s="169" t="s">
        <v>558</v>
      </c>
      <c r="G185" s="182">
        <v>0</v>
      </c>
      <c r="H185" s="182">
        <f t="shared" si="5"/>
        <v>200836.07</v>
      </c>
      <c r="I185" s="182">
        <f>+'[3]alimentazione'!AM184</f>
        <v>200836.07</v>
      </c>
      <c r="J185" s="182">
        <v>142690.56</v>
      </c>
      <c r="K185" s="216">
        <f t="shared" si="6"/>
        <v>0</v>
      </c>
    </row>
    <row r="186" spans="1:11" ht="13.5" customHeight="1">
      <c r="A186" s="181" t="s">
        <v>745</v>
      </c>
      <c r="B186" s="191"/>
      <c r="C186" s="192">
        <v>210</v>
      </c>
      <c r="D186" s="192">
        <v>0</v>
      </c>
      <c r="E186" s="371" t="s">
        <v>559</v>
      </c>
      <c r="F186" s="371"/>
      <c r="G186" s="182">
        <v>0</v>
      </c>
      <c r="H186" s="182">
        <f t="shared" si="5"/>
        <v>3258642.41</v>
      </c>
      <c r="I186" s="182">
        <f>+'[3]alimentazione'!AM185</f>
        <v>3258642.41</v>
      </c>
      <c r="J186" s="182">
        <v>3405630.56</v>
      </c>
      <c r="K186" s="216">
        <f t="shared" si="6"/>
        <v>0</v>
      </c>
    </row>
    <row r="187" spans="1:11" ht="12.75" customHeight="1">
      <c r="A187" s="181" t="s">
        <v>745</v>
      </c>
      <c r="B187" s="191"/>
      <c r="C187" s="192">
        <v>250</v>
      </c>
      <c r="D187" s="192">
        <v>0</v>
      </c>
      <c r="E187" s="371" t="s">
        <v>560</v>
      </c>
      <c r="F187" s="371"/>
      <c r="G187" s="182">
        <v>0</v>
      </c>
      <c r="H187" s="182"/>
      <c r="I187" s="182">
        <f>+'[3]alimentazione'!AM186</f>
        <v>0</v>
      </c>
      <c r="J187" s="182"/>
      <c r="K187" s="216">
        <f t="shared" si="6"/>
        <v>0</v>
      </c>
    </row>
    <row r="188" spans="1:11" ht="15">
      <c r="A188" s="181" t="s">
        <v>740</v>
      </c>
      <c r="B188" s="191"/>
      <c r="C188" s="192">
        <v>300</v>
      </c>
      <c r="D188" s="192">
        <v>0</v>
      </c>
      <c r="E188" s="169" t="s">
        <v>981</v>
      </c>
      <c r="F188" s="169"/>
      <c r="G188" s="182">
        <v>0</v>
      </c>
      <c r="H188" s="182">
        <f t="shared" si="5"/>
        <v>1517989.2</v>
      </c>
      <c r="I188" s="182">
        <f>+'[3]alimentazione'!AM187</f>
        <v>1517989.2</v>
      </c>
      <c r="J188" s="182">
        <v>1622314.59</v>
      </c>
      <c r="K188" s="216">
        <f t="shared" si="6"/>
        <v>0</v>
      </c>
    </row>
    <row r="189" spans="1:11" ht="15">
      <c r="A189" s="181"/>
      <c r="B189" s="191"/>
      <c r="C189" s="192">
        <v>400</v>
      </c>
      <c r="D189" s="192">
        <v>0</v>
      </c>
      <c r="E189" s="169" t="s">
        <v>982</v>
      </c>
      <c r="F189" s="169"/>
      <c r="G189" s="182">
        <v>0</v>
      </c>
      <c r="H189" s="182"/>
      <c r="I189" s="182">
        <f>+'[3]alimentazione'!AM188</f>
        <v>0</v>
      </c>
      <c r="J189" s="182"/>
      <c r="K189" s="216">
        <f t="shared" si="6"/>
        <v>0</v>
      </c>
    </row>
    <row r="190" spans="1:11" ht="15">
      <c r="A190" s="181" t="s">
        <v>740</v>
      </c>
      <c r="B190" s="191"/>
      <c r="C190" s="192"/>
      <c r="D190" s="192">
        <v>10</v>
      </c>
      <c r="E190" s="169"/>
      <c r="F190" s="169" t="s">
        <v>561</v>
      </c>
      <c r="G190" s="182">
        <v>0</v>
      </c>
      <c r="H190" s="182">
        <f t="shared" si="5"/>
        <v>140508.87</v>
      </c>
      <c r="I190" s="182">
        <f>+'[3]alimentazione'!AM189</f>
        <v>140508.87</v>
      </c>
      <c r="J190" s="182">
        <v>137650.63</v>
      </c>
      <c r="K190" s="216">
        <f t="shared" si="6"/>
        <v>0</v>
      </c>
    </row>
    <row r="191" spans="1:11" ht="15">
      <c r="A191" s="181" t="s">
        <v>740</v>
      </c>
      <c r="B191" s="191"/>
      <c r="C191" s="192"/>
      <c r="D191" s="192">
        <v>20</v>
      </c>
      <c r="E191" s="169"/>
      <c r="F191" s="169" t="s">
        <v>562</v>
      </c>
      <c r="G191" s="182">
        <v>0</v>
      </c>
      <c r="H191" s="182">
        <f t="shared" si="5"/>
        <v>49839.59000000001</v>
      </c>
      <c r="I191" s="182">
        <f>+'[3]alimentazione'!AM190</f>
        <v>49839.59000000001</v>
      </c>
      <c r="J191" s="182">
        <v>145634.25</v>
      </c>
      <c r="K191" s="216">
        <f t="shared" si="6"/>
        <v>0</v>
      </c>
    </row>
    <row r="192" spans="1:11" ht="15">
      <c r="A192" s="181"/>
      <c r="B192" s="191"/>
      <c r="C192" s="192"/>
      <c r="D192" s="192"/>
      <c r="E192" s="169"/>
      <c r="F192" s="169"/>
      <c r="G192" s="182">
        <v>0</v>
      </c>
      <c r="H192" s="182"/>
      <c r="I192" s="182">
        <f>+'[3]alimentazione'!AM191</f>
        <v>0</v>
      </c>
      <c r="J192" s="182"/>
      <c r="K192" s="216">
        <f t="shared" si="6"/>
        <v>0</v>
      </c>
    </row>
    <row r="193" spans="1:11" ht="15">
      <c r="A193" s="181"/>
      <c r="B193" s="191">
        <v>340</v>
      </c>
      <c r="C193" s="192">
        <v>0</v>
      </c>
      <c r="D193" s="192">
        <v>0</v>
      </c>
      <c r="E193" s="169" t="s">
        <v>874</v>
      </c>
      <c r="F193" s="169"/>
      <c r="G193" s="182">
        <v>0</v>
      </c>
      <c r="H193" s="182"/>
      <c r="I193" s="182">
        <f>+'[3]alimentazione'!AM192</f>
        <v>0</v>
      </c>
      <c r="J193" s="182"/>
      <c r="K193" s="216">
        <f t="shared" si="6"/>
        <v>0</v>
      </c>
    </row>
    <row r="194" spans="1:11" ht="15">
      <c r="A194" s="181"/>
      <c r="B194" s="191"/>
      <c r="C194" s="192">
        <v>100</v>
      </c>
      <c r="D194" s="192">
        <v>0</v>
      </c>
      <c r="E194" s="169" t="s">
        <v>871</v>
      </c>
      <c r="F194" s="169"/>
      <c r="G194" s="182">
        <v>0</v>
      </c>
      <c r="H194" s="182"/>
      <c r="I194" s="182">
        <f>+'[3]alimentazione'!AM193</f>
        <v>0</v>
      </c>
      <c r="J194" s="182"/>
      <c r="K194" s="216">
        <f t="shared" si="6"/>
        <v>0</v>
      </c>
    </row>
    <row r="195" spans="1:11" ht="15">
      <c r="A195" s="181" t="s">
        <v>744</v>
      </c>
      <c r="B195" s="191"/>
      <c r="C195" s="192"/>
      <c r="D195" s="192">
        <v>10</v>
      </c>
      <c r="E195" s="169"/>
      <c r="F195" s="169" t="s">
        <v>563</v>
      </c>
      <c r="G195" s="182">
        <v>0</v>
      </c>
      <c r="H195" s="182">
        <f t="shared" si="5"/>
        <v>16746986</v>
      </c>
      <c r="I195" s="182">
        <f>+'[3]alimentazione'!AM194</f>
        <v>16746986</v>
      </c>
      <c r="J195" s="182">
        <v>16746986</v>
      </c>
      <c r="K195" s="216">
        <f t="shared" si="6"/>
        <v>0</v>
      </c>
    </row>
    <row r="196" spans="1:11" ht="15">
      <c r="A196" s="181" t="s">
        <v>744</v>
      </c>
      <c r="B196" s="191"/>
      <c r="C196" s="192"/>
      <c r="D196" s="192">
        <v>20</v>
      </c>
      <c r="E196" s="169"/>
      <c r="F196" s="169" t="s">
        <v>564</v>
      </c>
      <c r="G196" s="182">
        <v>0</v>
      </c>
      <c r="H196" s="182">
        <f t="shared" si="5"/>
        <v>457.3</v>
      </c>
      <c r="I196" s="182">
        <f>+'[3]alimentazione'!AM195</f>
        <v>457.3</v>
      </c>
      <c r="J196" s="182">
        <v>3266.55</v>
      </c>
      <c r="K196" s="216">
        <f t="shared" si="6"/>
        <v>0</v>
      </c>
    </row>
    <row r="197" spans="1:11" ht="15">
      <c r="A197" s="181" t="s">
        <v>744</v>
      </c>
      <c r="B197" s="191"/>
      <c r="C197" s="192"/>
      <c r="D197" s="192">
        <v>30</v>
      </c>
      <c r="E197" s="169"/>
      <c r="F197" s="169" t="s">
        <v>565</v>
      </c>
      <c r="G197" s="211">
        <v>0</v>
      </c>
      <c r="H197" s="182">
        <f t="shared" si="5"/>
        <v>9637924.55</v>
      </c>
      <c r="I197" s="182">
        <f>+'[3]alimentazione'!AM196</f>
        <v>9637924.55</v>
      </c>
      <c r="J197" s="211">
        <v>11558827</v>
      </c>
      <c r="K197" s="216">
        <f t="shared" si="6"/>
        <v>0</v>
      </c>
    </row>
    <row r="198" spans="1:11" ht="15">
      <c r="A198" s="181"/>
      <c r="B198" s="191"/>
      <c r="C198" s="192">
        <v>200</v>
      </c>
      <c r="D198" s="192">
        <v>0</v>
      </c>
      <c r="E198" s="169" t="s">
        <v>872</v>
      </c>
      <c r="F198" s="169"/>
      <c r="G198" s="182">
        <v>0</v>
      </c>
      <c r="H198" s="182"/>
      <c r="I198" s="182">
        <f>+'[3]alimentazione'!AM197</f>
        <v>0</v>
      </c>
      <c r="J198" s="182"/>
      <c r="K198" s="216">
        <f t="shared" si="6"/>
        <v>0</v>
      </c>
    </row>
    <row r="199" spans="1:11" ht="15">
      <c r="A199" s="181" t="s">
        <v>745</v>
      </c>
      <c r="B199" s="191"/>
      <c r="C199" s="192"/>
      <c r="D199" s="192">
        <v>10</v>
      </c>
      <c r="E199" s="169"/>
      <c r="F199" s="169" t="s">
        <v>563</v>
      </c>
      <c r="G199" s="182">
        <v>0</v>
      </c>
      <c r="H199" s="182">
        <f t="shared" si="5"/>
        <v>4708315</v>
      </c>
      <c r="I199" s="182">
        <f>+'[3]alimentazione'!AM198</f>
        <v>4708315</v>
      </c>
      <c r="J199" s="182">
        <v>4708315</v>
      </c>
      <c r="K199" s="216">
        <f t="shared" si="6"/>
        <v>0</v>
      </c>
    </row>
    <row r="200" spans="1:11" ht="15">
      <c r="A200" s="181" t="s">
        <v>745</v>
      </c>
      <c r="B200" s="191"/>
      <c r="C200" s="192"/>
      <c r="D200" s="192">
        <v>20</v>
      </c>
      <c r="E200" s="169"/>
      <c r="F200" s="169" t="s">
        <v>564</v>
      </c>
      <c r="G200" s="182">
        <v>0</v>
      </c>
      <c r="H200" s="182">
        <f t="shared" si="5"/>
        <v>25409.2</v>
      </c>
      <c r="I200" s="182">
        <f>+'[3]alimentazione'!AM199</f>
        <v>25409.2</v>
      </c>
      <c r="J200" s="182">
        <v>16061.25</v>
      </c>
      <c r="K200" s="216">
        <f t="shared" si="6"/>
        <v>0</v>
      </c>
    </row>
    <row r="201" spans="1:11" ht="15">
      <c r="A201" s="181" t="s">
        <v>745</v>
      </c>
      <c r="B201" s="191"/>
      <c r="C201" s="192"/>
      <c r="D201" s="192">
        <v>30</v>
      </c>
      <c r="E201" s="169"/>
      <c r="F201" s="169" t="s">
        <v>565</v>
      </c>
      <c r="G201" s="182">
        <v>0</v>
      </c>
      <c r="H201" s="182">
        <f aca="true" t="shared" si="7" ref="H201:H264">+I201-G201</f>
        <v>3372849.94</v>
      </c>
      <c r="I201" s="182">
        <f>+'[3]alimentazione'!AM200</f>
        <v>3372849.94</v>
      </c>
      <c r="J201" s="182">
        <v>3067719.67</v>
      </c>
      <c r="K201" s="216">
        <f aca="true" t="shared" si="8" ref="K201:K264">+G201+H201-I201</f>
        <v>0</v>
      </c>
    </row>
    <row r="202" spans="1:11" ht="15">
      <c r="A202" s="181" t="s">
        <v>745</v>
      </c>
      <c r="B202" s="191"/>
      <c r="C202" s="192">
        <v>210</v>
      </c>
      <c r="D202" s="192">
        <v>0</v>
      </c>
      <c r="E202" s="170" t="s">
        <v>566</v>
      </c>
      <c r="F202" s="169"/>
      <c r="G202" s="182">
        <v>0</v>
      </c>
      <c r="H202" s="182">
        <f t="shared" si="7"/>
        <v>111788</v>
      </c>
      <c r="I202" s="182">
        <f>+'[3]alimentazione'!AM201</f>
        <v>111788</v>
      </c>
      <c r="J202" s="182">
        <v>111788</v>
      </c>
      <c r="K202" s="216">
        <f t="shared" si="8"/>
        <v>0</v>
      </c>
    </row>
    <row r="203" spans="1:11" ht="15">
      <c r="A203" s="181" t="s">
        <v>745</v>
      </c>
      <c r="B203" s="191"/>
      <c r="C203" s="192">
        <v>220</v>
      </c>
      <c r="D203" s="192">
        <v>0</v>
      </c>
      <c r="E203" s="169" t="s">
        <v>567</v>
      </c>
      <c r="F203" s="169"/>
      <c r="G203" s="182">
        <v>0</v>
      </c>
      <c r="H203" s="182">
        <f t="shared" si="7"/>
        <v>260607</v>
      </c>
      <c r="I203" s="182">
        <f>+'[3]alimentazione'!AM202</f>
        <v>260607</v>
      </c>
      <c r="J203" s="182">
        <v>260607</v>
      </c>
      <c r="K203" s="216">
        <f t="shared" si="8"/>
        <v>0</v>
      </c>
    </row>
    <row r="204" spans="1:11" ht="23.25" customHeight="1">
      <c r="A204" s="181" t="s">
        <v>745</v>
      </c>
      <c r="B204" s="191"/>
      <c r="C204" s="192">
        <v>230</v>
      </c>
      <c r="D204" s="192">
        <v>0</v>
      </c>
      <c r="E204" s="372" t="s">
        <v>559</v>
      </c>
      <c r="F204" s="372"/>
      <c r="G204" s="182">
        <v>0</v>
      </c>
      <c r="H204" s="182">
        <f t="shared" si="7"/>
        <v>1372235</v>
      </c>
      <c r="I204" s="182">
        <f>+'[3]alimentazione'!AM203</f>
        <v>1372235</v>
      </c>
      <c r="J204" s="182">
        <v>1372235</v>
      </c>
      <c r="K204" s="216">
        <f t="shared" si="8"/>
        <v>0</v>
      </c>
    </row>
    <row r="205" spans="1:11" ht="12.75" customHeight="1">
      <c r="A205" s="181"/>
      <c r="B205" s="191"/>
      <c r="C205" s="192">
        <v>240</v>
      </c>
      <c r="D205" s="192">
        <v>0</v>
      </c>
      <c r="E205" s="372" t="s">
        <v>568</v>
      </c>
      <c r="F205" s="372"/>
      <c r="G205" s="182">
        <v>0</v>
      </c>
      <c r="H205" s="182"/>
      <c r="I205" s="182">
        <f>+'[3]alimentazione'!AM204</f>
        <v>0</v>
      </c>
      <c r="J205" s="182"/>
      <c r="K205" s="216">
        <f t="shared" si="8"/>
        <v>0</v>
      </c>
    </row>
    <row r="206" spans="1:11" ht="15">
      <c r="A206" s="181" t="s">
        <v>745</v>
      </c>
      <c r="B206" s="191"/>
      <c r="C206" s="192"/>
      <c r="D206" s="192">
        <v>10</v>
      </c>
      <c r="E206" s="171"/>
      <c r="F206" s="171" t="s">
        <v>569</v>
      </c>
      <c r="G206" s="182">
        <v>0</v>
      </c>
      <c r="H206" s="182">
        <f t="shared" si="7"/>
        <v>850364</v>
      </c>
      <c r="I206" s="182">
        <f>+'[3]alimentazione'!AM205</f>
        <v>850364</v>
      </c>
      <c r="J206" s="182">
        <v>850364</v>
      </c>
      <c r="K206" s="216">
        <f t="shared" si="8"/>
        <v>0</v>
      </c>
    </row>
    <row r="207" spans="1:11" ht="15">
      <c r="A207" s="181" t="s">
        <v>745</v>
      </c>
      <c r="B207" s="191"/>
      <c r="C207" s="192"/>
      <c r="D207" s="192">
        <v>20</v>
      </c>
      <c r="E207" s="171"/>
      <c r="F207" s="171" t="s">
        <v>565</v>
      </c>
      <c r="G207" s="182">
        <v>0</v>
      </c>
      <c r="H207" s="182"/>
      <c r="I207" s="182">
        <f>+'[3]alimentazione'!AM206</f>
        <v>0</v>
      </c>
      <c r="J207" s="182"/>
      <c r="K207" s="216">
        <f t="shared" si="8"/>
        <v>0</v>
      </c>
    </row>
    <row r="208" spans="1:11" ht="15">
      <c r="A208" s="181" t="s">
        <v>745</v>
      </c>
      <c r="B208" s="191"/>
      <c r="C208" s="192">
        <v>250</v>
      </c>
      <c r="D208" s="192">
        <v>0</v>
      </c>
      <c r="E208" s="372" t="s">
        <v>570</v>
      </c>
      <c r="F208" s="372"/>
      <c r="G208" s="182">
        <v>0</v>
      </c>
      <c r="H208" s="182">
        <f t="shared" si="7"/>
        <v>226395</v>
      </c>
      <c r="I208" s="182">
        <f>+'[3]alimentazione'!AM207</f>
        <v>226395</v>
      </c>
      <c r="J208" s="182">
        <v>226395</v>
      </c>
      <c r="K208" s="216">
        <f t="shared" si="8"/>
        <v>0</v>
      </c>
    </row>
    <row r="209" spans="1:11" ht="15">
      <c r="A209" s="181" t="s">
        <v>740</v>
      </c>
      <c r="B209" s="191"/>
      <c r="C209" s="192">
        <v>300</v>
      </c>
      <c r="D209" s="192">
        <v>0</v>
      </c>
      <c r="E209" s="169" t="s">
        <v>981</v>
      </c>
      <c r="F209" s="169"/>
      <c r="G209" s="182">
        <v>0</v>
      </c>
      <c r="H209" s="182">
        <f t="shared" si="7"/>
        <v>397.42</v>
      </c>
      <c r="I209" s="182">
        <f>+'[3]alimentazione'!AM208</f>
        <v>397.42</v>
      </c>
      <c r="J209" s="182">
        <v>1115.33</v>
      </c>
      <c r="K209" s="216">
        <f t="shared" si="8"/>
        <v>0</v>
      </c>
    </row>
    <row r="210" spans="1:11" ht="15">
      <c r="A210" s="181"/>
      <c r="B210" s="191"/>
      <c r="C210" s="192">
        <v>400</v>
      </c>
      <c r="D210" s="192">
        <v>0</v>
      </c>
      <c r="E210" s="169" t="s">
        <v>982</v>
      </c>
      <c r="F210" s="169"/>
      <c r="G210" s="182">
        <v>0</v>
      </c>
      <c r="H210" s="182">
        <f t="shared" si="7"/>
        <v>0</v>
      </c>
      <c r="I210" s="182">
        <f>+'[3]alimentazione'!AM209</f>
        <v>0</v>
      </c>
      <c r="J210" s="182"/>
      <c r="K210" s="216">
        <f t="shared" si="8"/>
        <v>0</v>
      </c>
    </row>
    <row r="211" spans="1:11" ht="15">
      <c r="A211" s="181" t="s">
        <v>740</v>
      </c>
      <c r="B211" s="191"/>
      <c r="C211" s="192"/>
      <c r="D211" s="192">
        <v>10</v>
      </c>
      <c r="E211" s="169"/>
      <c r="F211" s="169" t="s">
        <v>571</v>
      </c>
      <c r="G211" s="182">
        <v>0</v>
      </c>
      <c r="H211" s="182">
        <f t="shared" si="7"/>
        <v>152</v>
      </c>
      <c r="I211" s="182">
        <f>+'[3]alimentazione'!AM210</f>
        <v>152</v>
      </c>
      <c r="J211" s="182"/>
      <c r="K211" s="216">
        <f t="shared" si="8"/>
        <v>0</v>
      </c>
    </row>
    <row r="212" spans="1:11" ht="15">
      <c r="A212" s="181" t="s">
        <v>740</v>
      </c>
      <c r="B212" s="191"/>
      <c r="C212" s="192"/>
      <c r="D212" s="192">
        <v>20</v>
      </c>
      <c r="E212" s="169"/>
      <c r="F212" s="169" t="s">
        <v>572</v>
      </c>
      <c r="G212" s="182">
        <v>0</v>
      </c>
      <c r="H212" s="182">
        <f t="shared" si="7"/>
        <v>0</v>
      </c>
      <c r="I212" s="182">
        <f>+'[3]alimentazione'!AM211</f>
        <v>0</v>
      </c>
      <c r="J212" s="182"/>
      <c r="K212" s="216">
        <f t="shared" si="8"/>
        <v>0</v>
      </c>
    </row>
    <row r="213" spans="1:11" ht="15">
      <c r="A213" s="181"/>
      <c r="B213" s="191"/>
      <c r="C213" s="192"/>
      <c r="D213" s="192"/>
      <c r="E213" s="169"/>
      <c r="F213" s="169"/>
      <c r="G213" s="182">
        <v>0</v>
      </c>
      <c r="H213" s="182"/>
      <c r="I213" s="182">
        <f>+'[3]alimentazione'!AM212</f>
        <v>0</v>
      </c>
      <c r="J213" s="182"/>
      <c r="K213" s="216">
        <f t="shared" si="8"/>
        <v>0</v>
      </c>
    </row>
    <row r="214" spans="1:11" ht="15">
      <c r="A214" s="181"/>
      <c r="B214" s="191">
        <v>345</v>
      </c>
      <c r="C214" s="192">
        <v>0</v>
      </c>
      <c r="D214" s="192">
        <v>0</v>
      </c>
      <c r="E214" s="169" t="s">
        <v>573</v>
      </c>
      <c r="F214" s="169"/>
      <c r="G214" s="182">
        <v>0</v>
      </c>
      <c r="H214" s="182"/>
      <c r="I214" s="182">
        <f>+'[3]alimentazione'!AM213</f>
        <v>0</v>
      </c>
      <c r="J214" s="182"/>
      <c r="K214" s="216">
        <f t="shared" si="8"/>
        <v>0</v>
      </c>
    </row>
    <row r="215" spans="1:11" ht="15">
      <c r="A215" s="181"/>
      <c r="B215" s="191"/>
      <c r="C215" s="192">
        <v>100</v>
      </c>
      <c r="D215" s="192">
        <v>0</v>
      </c>
      <c r="E215" s="169" t="s">
        <v>871</v>
      </c>
      <c r="F215" s="169"/>
      <c r="G215" s="182">
        <v>0</v>
      </c>
      <c r="H215" s="182"/>
      <c r="I215" s="182">
        <f>+'[3]alimentazione'!AM214</f>
        <v>0</v>
      </c>
      <c r="J215" s="182"/>
      <c r="K215" s="216">
        <f t="shared" si="8"/>
        <v>0</v>
      </c>
    </row>
    <row r="216" spans="1:11" ht="15">
      <c r="A216" s="181" t="s">
        <v>744</v>
      </c>
      <c r="B216" s="191"/>
      <c r="C216" s="192"/>
      <c r="D216" s="192">
        <v>10</v>
      </c>
      <c r="E216" s="169"/>
      <c r="F216" s="169" t="s">
        <v>574</v>
      </c>
      <c r="G216" s="182">
        <v>0</v>
      </c>
      <c r="H216" s="182">
        <f t="shared" si="7"/>
        <v>13731497</v>
      </c>
      <c r="I216" s="182">
        <f>+'[3]alimentazione'!AM215</f>
        <v>13731497</v>
      </c>
      <c r="J216" s="182">
        <v>13341960.5</v>
      </c>
      <c r="K216" s="216">
        <f t="shared" si="8"/>
        <v>0</v>
      </c>
    </row>
    <row r="217" spans="1:11" ht="15">
      <c r="A217" s="181" t="s">
        <v>744</v>
      </c>
      <c r="B217" s="191"/>
      <c r="C217" s="192"/>
      <c r="D217" s="192">
        <v>20</v>
      </c>
      <c r="E217" s="169"/>
      <c r="F217" s="169" t="s">
        <v>575</v>
      </c>
      <c r="G217" s="182">
        <v>0</v>
      </c>
      <c r="H217" s="182"/>
      <c r="I217" s="182">
        <f>+'[3]alimentazione'!AM216</f>
        <v>0</v>
      </c>
      <c r="J217" s="182"/>
      <c r="K217" s="216">
        <f t="shared" si="8"/>
        <v>0</v>
      </c>
    </row>
    <row r="218" spans="1:11" ht="15">
      <c r="A218" s="181" t="s">
        <v>744</v>
      </c>
      <c r="B218" s="191"/>
      <c r="C218" s="192"/>
      <c r="D218" s="192">
        <v>30</v>
      </c>
      <c r="E218" s="169"/>
      <c r="F218" s="169" t="s">
        <v>576</v>
      </c>
      <c r="G218" s="182">
        <v>0</v>
      </c>
      <c r="H218" s="182"/>
      <c r="I218" s="182">
        <f>+'[3]alimentazione'!AM217</f>
        <v>0</v>
      </c>
      <c r="J218" s="182"/>
      <c r="K218" s="216">
        <f t="shared" si="8"/>
        <v>0</v>
      </c>
    </row>
    <row r="219" spans="1:11" ht="15">
      <c r="A219" s="181"/>
      <c r="B219" s="191"/>
      <c r="C219" s="192">
        <v>200</v>
      </c>
      <c r="D219" s="192">
        <v>0</v>
      </c>
      <c r="E219" s="169" t="s">
        <v>872</v>
      </c>
      <c r="F219" s="169"/>
      <c r="G219" s="182">
        <v>0</v>
      </c>
      <c r="H219" s="182"/>
      <c r="I219" s="182">
        <f>+'[3]alimentazione'!AM218</f>
        <v>0</v>
      </c>
      <c r="J219" s="182"/>
      <c r="K219" s="216">
        <f t="shared" si="8"/>
        <v>0</v>
      </c>
    </row>
    <row r="220" spans="1:11" ht="15">
      <c r="A220" s="181" t="s">
        <v>745</v>
      </c>
      <c r="B220" s="191"/>
      <c r="C220" s="192"/>
      <c r="D220" s="192">
        <v>10</v>
      </c>
      <c r="E220" s="169"/>
      <c r="F220" s="169" t="s">
        <v>574</v>
      </c>
      <c r="G220" s="182">
        <v>0</v>
      </c>
      <c r="H220" s="182">
        <f t="shared" si="7"/>
        <v>3783603.52</v>
      </c>
      <c r="I220" s="182">
        <f>+'[3]alimentazione'!AM219</f>
        <v>3783603.52</v>
      </c>
      <c r="J220" s="182">
        <v>3821731.8</v>
      </c>
      <c r="K220" s="216">
        <f t="shared" si="8"/>
        <v>0</v>
      </c>
    </row>
    <row r="221" spans="1:11" ht="15">
      <c r="A221" s="181" t="s">
        <v>745</v>
      </c>
      <c r="B221" s="191"/>
      <c r="C221" s="192"/>
      <c r="D221" s="192">
        <v>20</v>
      </c>
      <c r="E221" s="169"/>
      <c r="F221" s="169" t="s">
        <v>575</v>
      </c>
      <c r="G221" s="182">
        <v>0</v>
      </c>
      <c r="H221" s="182"/>
      <c r="I221" s="182">
        <f>+'[3]alimentazione'!AM220</f>
        <v>0</v>
      </c>
      <c r="J221" s="182"/>
      <c r="K221" s="216">
        <f t="shared" si="8"/>
        <v>0</v>
      </c>
    </row>
    <row r="222" spans="1:11" ht="15">
      <c r="A222" s="181" t="s">
        <v>745</v>
      </c>
      <c r="B222" s="191"/>
      <c r="C222" s="192"/>
      <c r="D222" s="192">
        <v>30</v>
      </c>
      <c r="E222" s="169"/>
      <c r="F222" s="169" t="s">
        <v>576</v>
      </c>
      <c r="G222" s="182">
        <v>0</v>
      </c>
      <c r="H222" s="182">
        <f t="shared" si="7"/>
        <v>2330189.59</v>
      </c>
      <c r="I222" s="182">
        <f>+'[3]alimentazione'!AM221</f>
        <v>2330189.59</v>
      </c>
      <c r="J222" s="182">
        <v>2335382.3</v>
      </c>
      <c r="K222" s="216">
        <f t="shared" si="8"/>
        <v>0</v>
      </c>
    </row>
    <row r="223" spans="1:11" ht="15">
      <c r="A223" s="181" t="s">
        <v>740</v>
      </c>
      <c r="B223" s="191"/>
      <c r="C223" s="192">
        <v>300</v>
      </c>
      <c r="D223" s="192">
        <v>0</v>
      </c>
      <c r="E223" s="169" t="s">
        <v>981</v>
      </c>
      <c r="F223" s="169"/>
      <c r="G223" s="182">
        <v>0</v>
      </c>
      <c r="H223" s="182">
        <f t="shared" si="7"/>
        <v>54158.7</v>
      </c>
      <c r="I223" s="182">
        <f>+'[3]alimentazione'!AM222</f>
        <v>54158.7</v>
      </c>
      <c r="J223" s="182">
        <v>46324.98</v>
      </c>
      <c r="K223" s="216">
        <f t="shared" si="8"/>
        <v>0</v>
      </c>
    </row>
    <row r="224" spans="1:11" ht="15">
      <c r="A224" s="181" t="s">
        <v>740</v>
      </c>
      <c r="B224" s="191"/>
      <c r="C224" s="192">
        <v>400</v>
      </c>
      <c r="D224" s="192">
        <v>0</v>
      </c>
      <c r="E224" s="169" t="s">
        <v>577</v>
      </c>
      <c r="F224" s="169"/>
      <c r="G224" s="187">
        <v>0</v>
      </c>
      <c r="H224" s="182">
        <f t="shared" si="7"/>
        <v>171182</v>
      </c>
      <c r="I224" s="182">
        <f>+'[3]alimentazione'!AM223</f>
        <v>171182</v>
      </c>
      <c r="J224" s="187">
        <v>334000</v>
      </c>
      <c r="K224" s="216">
        <f t="shared" si="8"/>
        <v>0</v>
      </c>
    </row>
    <row r="225" spans="1:11" ht="15">
      <c r="A225" s="181"/>
      <c r="B225" s="191"/>
      <c r="C225" s="192"/>
      <c r="D225" s="192"/>
      <c r="E225" s="169"/>
      <c r="F225" s="169"/>
      <c r="G225" s="182">
        <v>0</v>
      </c>
      <c r="H225" s="182"/>
      <c r="I225" s="182">
        <f>+'[3]alimentazione'!AM224</f>
        <v>0</v>
      </c>
      <c r="J225" s="182"/>
      <c r="K225" s="216">
        <f t="shared" si="8"/>
        <v>0</v>
      </c>
    </row>
    <row r="226" spans="1:11" ht="15">
      <c r="A226" s="181"/>
      <c r="B226" s="191">
        <v>350</v>
      </c>
      <c r="C226" s="192">
        <v>0</v>
      </c>
      <c r="D226" s="192">
        <v>0</v>
      </c>
      <c r="E226" s="169" t="s">
        <v>875</v>
      </c>
      <c r="F226" s="169"/>
      <c r="G226" s="182">
        <v>0</v>
      </c>
      <c r="H226" s="182"/>
      <c r="I226" s="182">
        <f>+'[3]alimentazione'!AM225</f>
        <v>0</v>
      </c>
      <c r="J226" s="182"/>
      <c r="K226" s="216">
        <f t="shared" si="8"/>
        <v>0</v>
      </c>
    </row>
    <row r="227" spans="1:11" ht="15">
      <c r="A227" s="181" t="s">
        <v>740</v>
      </c>
      <c r="B227" s="191"/>
      <c r="C227" s="192">
        <v>100</v>
      </c>
      <c r="D227" s="192">
        <v>0</v>
      </c>
      <c r="E227" s="169" t="s">
        <v>876</v>
      </c>
      <c r="F227" s="169"/>
      <c r="G227" s="182">
        <v>0</v>
      </c>
      <c r="H227" s="182"/>
      <c r="I227" s="182">
        <f>+'[3]alimentazione'!AM226</f>
        <v>0</v>
      </c>
      <c r="J227" s="182"/>
      <c r="K227" s="216">
        <f t="shared" si="8"/>
        <v>0</v>
      </c>
    </row>
    <row r="228" spans="1:11" ht="15">
      <c r="A228" s="181" t="s">
        <v>740</v>
      </c>
      <c r="B228" s="191"/>
      <c r="C228" s="192">
        <v>200</v>
      </c>
      <c r="D228" s="192">
        <v>0</v>
      </c>
      <c r="E228" s="169" t="s">
        <v>877</v>
      </c>
      <c r="F228" s="169"/>
      <c r="G228" s="182">
        <v>0</v>
      </c>
      <c r="H228" s="182"/>
      <c r="I228" s="182">
        <f>+'[3]alimentazione'!AM227</f>
        <v>0</v>
      </c>
      <c r="J228" s="182"/>
      <c r="K228" s="216">
        <f t="shared" si="8"/>
        <v>0</v>
      </c>
    </row>
    <row r="229" spans="1:11" ht="15">
      <c r="A229" s="181" t="s">
        <v>740</v>
      </c>
      <c r="B229" s="191"/>
      <c r="C229" s="192">
        <v>300</v>
      </c>
      <c r="D229" s="192">
        <v>0</v>
      </c>
      <c r="E229" s="169" t="s">
        <v>878</v>
      </c>
      <c r="F229" s="169"/>
      <c r="G229" s="187">
        <v>0</v>
      </c>
      <c r="H229" s="182"/>
      <c r="I229" s="182">
        <f>+'[3]alimentazione'!AM228</f>
        <v>0</v>
      </c>
      <c r="K229" s="216">
        <f t="shared" si="8"/>
        <v>0</v>
      </c>
    </row>
    <row r="230" spans="1:11" ht="15">
      <c r="A230" s="181"/>
      <c r="B230" s="191"/>
      <c r="C230" s="192">
        <v>400</v>
      </c>
      <c r="D230" s="192">
        <v>0</v>
      </c>
      <c r="E230" s="169" t="s">
        <v>879</v>
      </c>
      <c r="F230" s="169"/>
      <c r="G230" s="182">
        <v>0</v>
      </c>
      <c r="H230" s="182"/>
      <c r="I230" s="182">
        <f>+'[3]alimentazione'!AM229</f>
        <v>0</v>
      </c>
      <c r="J230" s="182"/>
      <c r="K230" s="216">
        <f t="shared" si="8"/>
        <v>0</v>
      </c>
    </row>
    <row r="231" spans="1:11" ht="15">
      <c r="A231" s="181" t="s">
        <v>740</v>
      </c>
      <c r="B231" s="191"/>
      <c r="C231" s="192"/>
      <c r="D231" s="192">
        <v>10</v>
      </c>
      <c r="E231" s="169"/>
      <c r="F231" s="169" t="s">
        <v>5</v>
      </c>
      <c r="G231" s="182">
        <v>0</v>
      </c>
      <c r="H231" s="182">
        <f t="shared" si="7"/>
        <v>972201.27</v>
      </c>
      <c r="I231" s="182">
        <f>+'[3]alimentazione'!AM230</f>
        <v>972201.27</v>
      </c>
      <c r="J231" s="182">
        <v>968133.42</v>
      </c>
      <c r="K231" s="216">
        <f t="shared" si="8"/>
        <v>0</v>
      </c>
    </row>
    <row r="232" spans="1:11" ht="15">
      <c r="A232" s="181" t="s">
        <v>740</v>
      </c>
      <c r="B232" s="191"/>
      <c r="C232" s="192"/>
      <c r="D232" s="192">
        <v>20</v>
      </c>
      <c r="E232" s="169"/>
      <c r="F232" s="169" t="s">
        <v>6</v>
      </c>
      <c r="G232" s="182">
        <v>0</v>
      </c>
      <c r="H232" s="182">
        <f t="shared" si="7"/>
        <v>17646.75</v>
      </c>
      <c r="I232" s="182">
        <f>+'[3]alimentazione'!AM231</f>
        <v>17646.75</v>
      </c>
      <c r="J232" s="182">
        <v>16027</v>
      </c>
      <c r="K232" s="216">
        <f t="shared" si="8"/>
        <v>0</v>
      </c>
    </row>
    <row r="233" spans="1:11" ht="15">
      <c r="A233" s="181" t="s">
        <v>740</v>
      </c>
      <c r="B233" s="191"/>
      <c r="C233" s="192"/>
      <c r="D233" s="192">
        <v>90</v>
      </c>
      <c r="E233" s="169"/>
      <c r="F233" s="169" t="s">
        <v>7</v>
      </c>
      <c r="G233" s="182">
        <v>0</v>
      </c>
      <c r="H233" s="182">
        <f t="shared" si="7"/>
        <v>618874.53</v>
      </c>
      <c r="I233" s="182">
        <f>+'[3]alimentazione'!AM232</f>
        <v>618874.53</v>
      </c>
      <c r="J233" s="182">
        <v>201358.11</v>
      </c>
      <c r="K233" s="216">
        <f t="shared" si="8"/>
        <v>0</v>
      </c>
    </row>
    <row r="234" spans="1:11" ht="15">
      <c r="A234" s="181" t="s">
        <v>740</v>
      </c>
      <c r="B234" s="191"/>
      <c r="C234" s="192"/>
      <c r="D234" s="192">
        <v>99</v>
      </c>
      <c r="E234" s="169"/>
      <c r="F234" s="169" t="s">
        <v>578</v>
      </c>
      <c r="G234" s="212">
        <v>599519.03</v>
      </c>
      <c r="H234" s="182">
        <f t="shared" si="7"/>
        <v>0</v>
      </c>
      <c r="I234" s="182">
        <f>+'[3]alimentazione'!AM233</f>
        <v>599519.03</v>
      </c>
      <c r="J234" s="212">
        <v>517007.68</v>
      </c>
      <c r="K234" s="216">
        <f t="shared" si="8"/>
        <v>0</v>
      </c>
    </row>
    <row r="235" spans="1:11" ht="15">
      <c r="A235" s="181" t="s">
        <v>740</v>
      </c>
      <c r="B235" s="191"/>
      <c r="C235" s="192">
        <v>500</v>
      </c>
      <c r="D235" s="192">
        <v>0</v>
      </c>
      <c r="E235" s="169" t="s">
        <v>880</v>
      </c>
      <c r="F235" s="169"/>
      <c r="G235" s="182">
        <v>40158</v>
      </c>
      <c r="H235" s="182">
        <f t="shared" si="7"/>
        <v>196507.56</v>
      </c>
      <c r="I235" s="182">
        <f>+'[3]alimentazione'!AM234</f>
        <v>236665.56</v>
      </c>
      <c r="J235" s="182">
        <v>390604.21</v>
      </c>
      <c r="K235" s="216">
        <f t="shared" si="8"/>
        <v>0</v>
      </c>
    </row>
    <row r="236" spans="1:11" ht="15">
      <c r="A236" s="181" t="s">
        <v>740</v>
      </c>
      <c r="B236" s="191"/>
      <c r="C236" s="192">
        <v>600</v>
      </c>
      <c r="D236" s="192">
        <v>0</v>
      </c>
      <c r="E236" s="169" t="s">
        <v>881</v>
      </c>
      <c r="F236" s="169"/>
      <c r="G236" s="182">
        <v>25888.49</v>
      </c>
      <c r="H236" s="182">
        <f t="shared" si="7"/>
        <v>1080185.59</v>
      </c>
      <c r="I236" s="182">
        <f>+'[3]alimentazione'!AM235</f>
        <v>1106074.08</v>
      </c>
      <c r="J236" s="182">
        <v>884310.48</v>
      </c>
      <c r="K236" s="216">
        <f t="shared" si="8"/>
        <v>0</v>
      </c>
    </row>
    <row r="237" spans="1:11" ht="15">
      <c r="A237" s="181" t="s">
        <v>740</v>
      </c>
      <c r="B237" s="191"/>
      <c r="C237" s="192">
        <v>700</v>
      </c>
      <c r="D237" s="192">
        <v>0</v>
      </c>
      <c r="E237" s="169" t="s">
        <v>579</v>
      </c>
      <c r="F237" s="169"/>
      <c r="G237" s="182">
        <v>0</v>
      </c>
      <c r="H237" s="182"/>
      <c r="I237" s="182">
        <f>+'[3]alimentazione'!AM236</f>
        <v>0</v>
      </c>
      <c r="J237" s="182"/>
      <c r="K237" s="216">
        <f t="shared" si="8"/>
        <v>0</v>
      </c>
    </row>
    <row r="238" spans="1:11" ht="15">
      <c r="A238" s="181"/>
      <c r="B238" s="191"/>
      <c r="C238" s="192">
        <v>800</v>
      </c>
      <c r="D238" s="192">
        <v>0</v>
      </c>
      <c r="E238" s="169" t="s">
        <v>785</v>
      </c>
      <c r="F238" s="169"/>
      <c r="G238" s="182">
        <v>0</v>
      </c>
      <c r="H238" s="182">
        <f t="shared" si="7"/>
        <v>628333</v>
      </c>
      <c r="I238" s="182">
        <f>+'[3]alimentazione'!AM237</f>
        <v>628333</v>
      </c>
      <c r="J238" s="182">
        <v>850054.04</v>
      </c>
      <c r="K238" s="216">
        <f t="shared" si="8"/>
        <v>0</v>
      </c>
    </row>
    <row r="239" spans="1:11" ht="15">
      <c r="A239" s="181" t="s">
        <v>740</v>
      </c>
      <c r="B239" s="191"/>
      <c r="C239" s="192">
        <v>900</v>
      </c>
      <c r="D239" s="192">
        <v>0</v>
      </c>
      <c r="E239" s="169" t="s">
        <v>580</v>
      </c>
      <c r="F239" s="169"/>
      <c r="G239" s="187">
        <v>0</v>
      </c>
      <c r="H239" s="182"/>
      <c r="I239" s="182">
        <f>+'[3]alimentazione'!AM238</f>
        <v>0</v>
      </c>
      <c r="K239" s="216">
        <f t="shared" si="8"/>
        <v>0</v>
      </c>
    </row>
    <row r="240" spans="1:11" ht="15">
      <c r="A240" s="181"/>
      <c r="B240" s="191"/>
      <c r="C240" s="192"/>
      <c r="D240" s="192"/>
      <c r="E240" s="169"/>
      <c r="F240" s="169"/>
      <c r="G240" s="182">
        <v>0</v>
      </c>
      <c r="H240" s="182"/>
      <c r="I240" s="182">
        <f>+'[3]alimentazione'!AM239</f>
        <v>0</v>
      </c>
      <c r="J240" s="182"/>
      <c r="K240" s="216">
        <f t="shared" si="8"/>
        <v>0</v>
      </c>
    </row>
    <row r="241" spans="1:11" ht="15">
      <c r="A241" s="181"/>
      <c r="B241" s="191">
        <v>355</v>
      </c>
      <c r="C241" s="192">
        <v>0</v>
      </c>
      <c r="D241" s="192">
        <v>0</v>
      </c>
      <c r="E241" s="169" t="s">
        <v>883</v>
      </c>
      <c r="F241" s="169"/>
      <c r="G241" s="182">
        <v>0</v>
      </c>
      <c r="H241" s="182"/>
      <c r="I241" s="182">
        <f>+'[3]alimentazione'!AM240</f>
        <v>0</v>
      </c>
      <c r="J241" s="182"/>
      <c r="K241" s="216">
        <f t="shared" si="8"/>
        <v>0</v>
      </c>
    </row>
    <row r="242" spans="1:11" ht="15">
      <c r="A242" s="181"/>
      <c r="B242" s="191"/>
      <c r="C242" s="192">
        <v>100</v>
      </c>
      <c r="D242" s="192">
        <v>0</v>
      </c>
      <c r="E242" s="169" t="s">
        <v>884</v>
      </c>
      <c r="F242" s="169"/>
      <c r="H242" s="182"/>
      <c r="I242" s="182">
        <f>+'[3]alimentazione'!AM241</f>
        <v>0</v>
      </c>
      <c r="J242" s="182"/>
      <c r="K242" s="216">
        <f t="shared" si="8"/>
        <v>0</v>
      </c>
    </row>
    <row r="243" spans="1:11" ht="15">
      <c r="A243" s="181" t="s">
        <v>746</v>
      </c>
      <c r="B243" s="191"/>
      <c r="C243" s="192"/>
      <c r="D243" s="192">
        <v>10</v>
      </c>
      <c r="E243" s="169"/>
      <c r="F243" s="169" t="s">
        <v>884</v>
      </c>
      <c r="G243" s="187">
        <v>81639.57</v>
      </c>
      <c r="H243" s="182">
        <f t="shared" si="7"/>
        <v>680985.21</v>
      </c>
      <c r="I243" s="182">
        <f>+'[3]alimentazione'!AM242</f>
        <v>762624.78</v>
      </c>
      <c r="J243" s="182">
        <v>773582.47</v>
      </c>
      <c r="K243" s="216">
        <f t="shared" si="8"/>
        <v>0</v>
      </c>
    </row>
    <row r="244" spans="1:11" ht="15">
      <c r="A244" s="181" t="s">
        <v>746</v>
      </c>
      <c r="B244" s="191"/>
      <c r="C244" s="192"/>
      <c r="D244" s="192">
        <v>20</v>
      </c>
      <c r="E244" s="169"/>
      <c r="F244" s="169" t="s">
        <v>8</v>
      </c>
      <c r="G244" s="187">
        <v>75362.74</v>
      </c>
      <c r="H244" s="182">
        <f t="shared" si="7"/>
        <v>251047.41999999998</v>
      </c>
      <c r="I244" s="182">
        <f>+'[3]alimentazione'!AM243</f>
        <v>326410.16</v>
      </c>
      <c r="J244" s="182">
        <v>315495.97</v>
      </c>
      <c r="K244" s="216">
        <f t="shared" si="8"/>
        <v>0</v>
      </c>
    </row>
    <row r="245" spans="1:11" ht="15">
      <c r="A245" s="181" t="s">
        <v>746</v>
      </c>
      <c r="B245" s="191"/>
      <c r="C245" s="192">
        <v>200</v>
      </c>
      <c r="D245" s="192">
        <v>0</v>
      </c>
      <c r="E245" s="169" t="s">
        <v>885</v>
      </c>
      <c r="F245" s="169"/>
      <c r="G245" s="182">
        <v>16883.9</v>
      </c>
      <c r="H245" s="182">
        <f t="shared" si="7"/>
        <v>75101.87</v>
      </c>
      <c r="I245" s="182">
        <f>+'[3]alimentazione'!AM244</f>
        <v>91985.77</v>
      </c>
      <c r="J245" s="182">
        <v>99196.61</v>
      </c>
      <c r="K245" s="216">
        <f t="shared" si="8"/>
        <v>0</v>
      </c>
    </row>
    <row r="246" spans="1:11" ht="15">
      <c r="A246" s="181" t="s">
        <v>746</v>
      </c>
      <c r="B246" s="191"/>
      <c r="C246" s="192">
        <v>300</v>
      </c>
      <c r="D246" s="192">
        <v>0</v>
      </c>
      <c r="E246" s="169" t="s">
        <v>886</v>
      </c>
      <c r="F246" s="169"/>
      <c r="G246" s="182">
        <v>0</v>
      </c>
      <c r="H246" s="182">
        <f t="shared" si="7"/>
        <v>7320</v>
      </c>
      <c r="I246" s="182">
        <f>+'[3]alimentazione'!AM245</f>
        <v>7320</v>
      </c>
      <c r="J246" s="182">
        <v>7290</v>
      </c>
      <c r="K246" s="216">
        <f t="shared" si="8"/>
        <v>0</v>
      </c>
    </row>
    <row r="247" spans="1:11" ht="15">
      <c r="A247" s="181" t="s">
        <v>746</v>
      </c>
      <c r="B247" s="191"/>
      <c r="C247" s="192">
        <v>400</v>
      </c>
      <c r="D247" s="192">
        <v>0</v>
      </c>
      <c r="E247" s="169" t="s">
        <v>887</v>
      </c>
      <c r="F247" s="169"/>
      <c r="G247" s="182">
        <v>0</v>
      </c>
      <c r="H247" s="182">
        <f t="shared" si="7"/>
        <v>48028.37</v>
      </c>
      <c r="I247" s="182">
        <f>+'[3]alimentazione'!AM246</f>
        <v>48028.37</v>
      </c>
      <c r="J247" s="182">
        <v>50210.76</v>
      </c>
      <c r="K247" s="216">
        <f t="shared" si="8"/>
        <v>0</v>
      </c>
    </row>
    <row r="248" spans="1:11" ht="15">
      <c r="A248" s="181" t="s">
        <v>746</v>
      </c>
      <c r="B248" s="191"/>
      <c r="C248" s="192">
        <v>500</v>
      </c>
      <c r="D248" s="192">
        <v>0</v>
      </c>
      <c r="E248" s="169" t="s">
        <v>888</v>
      </c>
      <c r="F248" s="169"/>
      <c r="G248" s="182">
        <v>0</v>
      </c>
      <c r="H248" s="182"/>
      <c r="I248" s="182">
        <f>+'[3]alimentazione'!AM247</f>
        <v>0</v>
      </c>
      <c r="J248" s="182"/>
      <c r="K248" s="216">
        <f t="shared" si="8"/>
        <v>0</v>
      </c>
    </row>
    <row r="249" spans="1:11" ht="15">
      <c r="A249" s="181" t="s">
        <v>746</v>
      </c>
      <c r="B249" s="191"/>
      <c r="C249" s="192">
        <v>600</v>
      </c>
      <c r="D249" s="192">
        <v>0</v>
      </c>
      <c r="E249" s="169" t="s">
        <v>889</v>
      </c>
      <c r="F249" s="169"/>
      <c r="G249" s="182">
        <v>0</v>
      </c>
      <c r="H249" s="182"/>
      <c r="I249" s="182">
        <f>+'[3]alimentazione'!AM248</f>
        <v>0</v>
      </c>
      <c r="J249" s="182"/>
      <c r="K249" s="216">
        <f t="shared" si="8"/>
        <v>0</v>
      </c>
    </row>
    <row r="250" spans="1:11" ht="15">
      <c r="A250" s="181" t="s">
        <v>746</v>
      </c>
      <c r="B250" s="191"/>
      <c r="C250" s="192">
        <v>700</v>
      </c>
      <c r="D250" s="192">
        <v>0</v>
      </c>
      <c r="E250" s="169" t="s">
        <v>521</v>
      </c>
      <c r="F250" s="169"/>
      <c r="G250" s="182">
        <v>0</v>
      </c>
      <c r="H250" s="182">
        <f t="shared" si="7"/>
        <v>173942.57</v>
      </c>
      <c r="I250" s="182">
        <f>+'[3]alimentazione'!AM249</f>
        <v>173942.57</v>
      </c>
      <c r="J250" s="182">
        <v>238669.38</v>
      </c>
      <c r="K250" s="216">
        <f t="shared" si="8"/>
        <v>0</v>
      </c>
    </row>
    <row r="251" spans="1:11" ht="15">
      <c r="A251" s="181" t="s">
        <v>746</v>
      </c>
      <c r="B251" s="191"/>
      <c r="C251" s="192">
        <v>900</v>
      </c>
      <c r="D251" s="192">
        <v>0</v>
      </c>
      <c r="E251" s="169" t="s">
        <v>890</v>
      </c>
      <c r="F251" s="169"/>
      <c r="G251" s="182">
        <v>0</v>
      </c>
      <c r="H251" s="182">
        <f t="shared" si="7"/>
        <v>30203.74</v>
      </c>
      <c r="I251" s="182">
        <f>+'[3]alimentazione'!AM250</f>
        <v>30203.74</v>
      </c>
      <c r="J251" s="182">
        <v>38934.94</v>
      </c>
      <c r="K251" s="216">
        <f t="shared" si="8"/>
        <v>0</v>
      </c>
    </row>
    <row r="252" spans="1:11" ht="15">
      <c r="A252" s="181"/>
      <c r="B252" s="191"/>
      <c r="C252" s="192"/>
      <c r="D252" s="192"/>
      <c r="E252" s="169"/>
      <c r="F252" s="169"/>
      <c r="G252" s="182">
        <v>0</v>
      </c>
      <c r="H252" s="182"/>
      <c r="I252" s="182">
        <f>+'[3]alimentazione'!AM251</f>
        <v>0</v>
      </c>
      <c r="J252" s="182"/>
      <c r="K252" s="216">
        <f t="shared" si="8"/>
        <v>0</v>
      </c>
    </row>
    <row r="253" spans="1:11" ht="15">
      <c r="A253" s="181"/>
      <c r="B253" s="191"/>
      <c r="C253" s="192"/>
      <c r="D253" s="192"/>
      <c r="E253" s="169"/>
      <c r="F253" s="169"/>
      <c r="G253" s="182">
        <v>0</v>
      </c>
      <c r="H253" s="182"/>
      <c r="I253" s="182">
        <f>+'[3]alimentazione'!AM252</f>
        <v>0</v>
      </c>
      <c r="J253" s="182"/>
      <c r="K253" s="216">
        <f t="shared" si="8"/>
        <v>0</v>
      </c>
    </row>
    <row r="254" spans="1:11" ht="15">
      <c r="A254" s="181"/>
      <c r="B254" s="191">
        <v>410</v>
      </c>
      <c r="C254" s="192">
        <v>0</v>
      </c>
      <c r="D254" s="192">
        <v>0</v>
      </c>
      <c r="E254" s="169" t="s">
        <v>891</v>
      </c>
      <c r="F254" s="169"/>
      <c r="G254" s="182">
        <v>0</v>
      </c>
      <c r="H254" s="182"/>
      <c r="I254" s="182">
        <f>+'[3]alimentazione'!AM253</f>
        <v>0</v>
      </c>
      <c r="J254" s="182"/>
      <c r="K254" s="216">
        <f t="shared" si="8"/>
        <v>0</v>
      </c>
    </row>
    <row r="255" spans="1:11" ht="15">
      <c r="A255" s="181"/>
      <c r="B255" s="191"/>
      <c r="C255" s="192">
        <v>100</v>
      </c>
      <c r="D255" s="192">
        <v>0</v>
      </c>
      <c r="E255" s="169" t="s">
        <v>581</v>
      </c>
      <c r="F255" s="169"/>
      <c r="G255" s="187">
        <v>0</v>
      </c>
      <c r="H255" s="182"/>
      <c r="I255" s="182">
        <f>+'[3]alimentazione'!AM254</f>
        <v>0</v>
      </c>
      <c r="K255" s="216">
        <f t="shared" si="8"/>
        <v>0</v>
      </c>
    </row>
    <row r="256" spans="1:13" ht="15">
      <c r="A256" s="181" t="s">
        <v>747</v>
      </c>
      <c r="B256" s="191"/>
      <c r="C256" s="192"/>
      <c r="D256" s="192">
        <v>10</v>
      </c>
      <c r="E256" s="169"/>
      <c r="F256" s="169" t="s">
        <v>582</v>
      </c>
      <c r="G256" s="187">
        <v>0</v>
      </c>
      <c r="H256" s="182">
        <f t="shared" si="7"/>
        <v>5526431.42</v>
      </c>
      <c r="I256" s="182">
        <f>+'[3]alimentazione'!AM255</f>
        <v>5526431.42</v>
      </c>
      <c r="J256" s="187">
        <v>5646013.38</v>
      </c>
      <c r="K256" s="216">
        <f t="shared" si="8"/>
        <v>0</v>
      </c>
      <c r="L256" s="216">
        <f>+H256+H257+H258</f>
        <v>19293869.15</v>
      </c>
      <c r="M256" s="216"/>
    </row>
    <row r="257" spans="1:11" ht="15">
      <c r="A257" s="181" t="s">
        <v>747</v>
      </c>
      <c r="B257" s="191"/>
      <c r="C257" s="192"/>
      <c r="D257" s="192">
        <v>20</v>
      </c>
      <c r="E257" s="169"/>
      <c r="F257" s="169" t="s">
        <v>583</v>
      </c>
      <c r="G257" s="182">
        <v>0</v>
      </c>
      <c r="H257" s="182">
        <f t="shared" si="7"/>
        <v>2122414.23</v>
      </c>
      <c r="I257" s="182">
        <f>+'[3]alimentazione'!AM256</f>
        <v>2122414.23</v>
      </c>
      <c r="J257" s="182">
        <v>2091610.09</v>
      </c>
      <c r="K257" s="216">
        <f t="shared" si="8"/>
        <v>0</v>
      </c>
    </row>
    <row r="258" spans="1:11" ht="15">
      <c r="A258" s="181" t="s">
        <v>747</v>
      </c>
      <c r="B258" s="191"/>
      <c r="C258" s="192"/>
      <c r="D258" s="192">
        <v>30</v>
      </c>
      <c r="E258" s="169"/>
      <c r="F258" s="169" t="s">
        <v>584</v>
      </c>
      <c r="G258" s="182">
        <v>0</v>
      </c>
      <c r="H258" s="182">
        <f t="shared" si="7"/>
        <v>11645023.5</v>
      </c>
      <c r="I258" s="182">
        <v>11645023.5</v>
      </c>
      <c r="J258" s="182">
        <v>11878294.08</v>
      </c>
      <c r="K258" s="216">
        <f t="shared" si="8"/>
        <v>0</v>
      </c>
    </row>
    <row r="259" spans="1:11" ht="15">
      <c r="A259" s="181"/>
      <c r="B259" s="191"/>
      <c r="C259" s="192">
        <v>110</v>
      </c>
      <c r="D259" s="192">
        <v>0</v>
      </c>
      <c r="E259" s="169" t="s">
        <v>585</v>
      </c>
      <c r="F259" s="169"/>
      <c r="G259" s="182">
        <v>0</v>
      </c>
      <c r="H259" s="182"/>
      <c r="I259" s="182">
        <f>+'[3]alimentazione'!AM258</f>
        <v>0</v>
      </c>
      <c r="J259" s="182"/>
      <c r="K259" s="216">
        <f t="shared" si="8"/>
        <v>0</v>
      </c>
    </row>
    <row r="260" spans="1:11" ht="15">
      <c r="A260" s="181" t="s">
        <v>747</v>
      </c>
      <c r="B260" s="191"/>
      <c r="C260" s="192"/>
      <c r="D260" s="192">
        <v>10</v>
      </c>
      <c r="E260" s="169"/>
      <c r="F260" s="169" t="s">
        <v>582</v>
      </c>
      <c r="G260" s="182">
        <v>0</v>
      </c>
      <c r="H260" s="182">
        <f t="shared" si="7"/>
        <v>1573652.7</v>
      </c>
      <c r="I260" s="182">
        <f>+'[3]alimentazione'!AM259</f>
        <v>1573652.7</v>
      </c>
      <c r="J260" s="182">
        <v>1538783.63</v>
      </c>
      <c r="K260" s="216">
        <f t="shared" si="8"/>
        <v>0</v>
      </c>
    </row>
    <row r="261" spans="1:11" ht="15">
      <c r="A261" s="181" t="s">
        <v>747</v>
      </c>
      <c r="B261" s="191"/>
      <c r="C261" s="192"/>
      <c r="D261" s="192">
        <v>20</v>
      </c>
      <c r="E261" s="169"/>
      <c r="F261" s="169" t="s">
        <v>583</v>
      </c>
      <c r="G261" s="182">
        <v>0</v>
      </c>
      <c r="H261" s="182">
        <f t="shared" si="7"/>
        <v>213343.41</v>
      </c>
      <c r="I261" s="182">
        <f>+'[3]alimentazione'!AM260</f>
        <v>213343.41</v>
      </c>
      <c r="J261" s="182">
        <v>211325.66</v>
      </c>
      <c r="K261" s="216">
        <f t="shared" si="8"/>
        <v>0</v>
      </c>
    </row>
    <row r="262" spans="1:11" ht="15">
      <c r="A262" s="181" t="s">
        <v>747</v>
      </c>
      <c r="B262" s="191"/>
      <c r="C262" s="192"/>
      <c r="D262" s="192">
        <v>30</v>
      </c>
      <c r="E262" s="169"/>
      <c r="F262" s="169" t="s">
        <v>584</v>
      </c>
      <c r="G262" s="182">
        <v>0</v>
      </c>
      <c r="H262" s="182">
        <f t="shared" si="7"/>
        <v>1715426.5</v>
      </c>
      <c r="I262" s="182">
        <f>+'[3]alimentazione'!AM261</f>
        <v>1715426.5</v>
      </c>
      <c r="J262" s="182">
        <v>1726491.5</v>
      </c>
      <c r="K262" s="216">
        <f t="shared" si="8"/>
        <v>0</v>
      </c>
    </row>
    <row r="263" spans="1:11" ht="15">
      <c r="A263" s="181"/>
      <c r="B263" s="191"/>
      <c r="C263" s="192">
        <v>200</v>
      </c>
      <c r="D263" s="192">
        <v>0</v>
      </c>
      <c r="E263" s="169" t="s">
        <v>893</v>
      </c>
      <c r="F263" s="169"/>
      <c r="G263" s="182">
        <v>0</v>
      </c>
      <c r="H263" s="182"/>
      <c r="I263" s="182">
        <f>+'[3]alimentazione'!AM262</f>
        <v>0</v>
      </c>
      <c r="J263" s="182"/>
      <c r="K263" s="216">
        <f t="shared" si="8"/>
        <v>0</v>
      </c>
    </row>
    <row r="264" spans="1:11" ht="15">
      <c r="A264" s="181" t="s">
        <v>747</v>
      </c>
      <c r="B264" s="191"/>
      <c r="C264" s="192"/>
      <c r="D264" s="192">
        <v>10</v>
      </c>
      <c r="E264" s="169"/>
      <c r="F264" s="169" t="s">
        <v>582</v>
      </c>
      <c r="G264" s="182">
        <v>0</v>
      </c>
      <c r="H264" s="182">
        <f t="shared" si="7"/>
        <v>62970.14</v>
      </c>
      <c r="I264" s="182">
        <f>+'[3]alimentazione'!AM263</f>
        <v>62970.14</v>
      </c>
      <c r="J264" s="182">
        <v>73790.1</v>
      </c>
      <c r="K264" s="216">
        <f t="shared" si="8"/>
        <v>0</v>
      </c>
    </row>
    <row r="265" spans="1:11" ht="15">
      <c r="A265" s="181" t="s">
        <v>747</v>
      </c>
      <c r="B265" s="191"/>
      <c r="C265" s="192"/>
      <c r="D265" s="192">
        <v>20</v>
      </c>
      <c r="E265" s="169"/>
      <c r="F265" s="169" t="s">
        <v>583</v>
      </c>
      <c r="G265" s="182">
        <v>0</v>
      </c>
      <c r="H265" s="182">
        <f>+I265-G265</f>
        <v>5445.66</v>
      </c>
      <c r="I265" s="182">
        <f>+'[3]alimentazione'!AM264</f>
        <v>5445.66</v>
      </c>
      <c r="J265" s="182">
        <v>4346.63</v>
      </c>
      <c r="K265" s="216">
        <f aca="true" t="shared" si="9" ref="K265:K328">+G265+H265-I265</f>
        <v>0</v>
      </c>
    </row>
    <row r="266" spans="1:11" ht="15">
      <c r="A266" s="181" t="s">
        <v>747</v>
      </c>
      <c r="B266" s="191"/>
      <c r="C266" s="192"/>
      <c r="D266" s="192">
        <v>30</v>
      </c>
      <c r="E266" s="169"/>
      <c r="F266" s="169" t="s">
        <v>584</v>
      </c>
      <c r="G266" s="187">
        <v>0</v>
      </c>
      <c r="H266" s="182">
        <f>+I266-G266</f>
        <v>443767.15</v>
      </c>
      <c r="I266" s="182">
        <f>+'[3]alimentazione'!AM265</f>
        <v>443767.15</v>
      </c>
      <c r="J266" s="187">
        <v>552637.81</v>
      </c>
      <c r="K266" s="216">
        <f t="shared" si="9"/>
        <v>0</v>
      </c>
    </row>
    <row r="267" spans="1:11" ht="15">
      <c r="A267" s="181"/>
      <c r="B267" s="191"/>
      <c r="C267" s="192">
        <v>300</v>
      </c>
      <c r="D267" s="192">
        <v>0</v>
      </c>
      <c r="E267" s="169" t="s">
        <v>894</v>
      </c>
      <c r="F267" s="169"/>
      <c r="G267" s="187">
        <v>0</v>
      </c>
      <c r="H267" s="182"/>
      <c r="I267" s="182">
        <f>+'[3]alimentazione'!AM266</f>
        <v>0</v>
      </c>
      <c r="K267" s="216">
        <f t="shared" si="9"/>
        <v>0</v>
      </c>
    </row>
    <row r="268" spans="1:11" ht="15">
      <c r="A268" s="181" t="s">
        <v>747</v>
      </c>
      <c r="B268" s="191"/>
      <c r="C268" s="192"/>
      <c r="D268" s="192">
        <v>10</v>
      </c>
      <c r="E268" s="169"/>
      <c r="F268" s="169" t="s">
        <v>582</v>
      </c>
      <c r="G268" s="187">
        <v>0</v>
      </c>
      <c r="H268" s="182"/>
      <c r="I268" s="182">
        <f>+'[3]alimentazione'!AM267</f>
        <v>0</v>
      </c>
      <c r="K268" s="216">
        <f t="shared" si="9"/>
        <v>0</v>
      </c>
    </row>
    <row r="269" spans="1:11" ht="15">
      <c r="A269" s="181" t="s">
        <v>747</v>
      </c>
      <c r="B269" s="191"/>
      <c r="C269" s="192"/>
      <c r="D269" s="192">
        <v>20</v>
      </c>
      <c r="E269" s="169"/>
      <c r="F269" s="169" t="s">
        <v>583</v>
      </c>
      <c r="G269" s="182">
        <v>0</v>
      </c>
      <c r="H269" s="182"/>
      <c r="I269" s="182">
        <f>+'[3]alimentazione'!AM268</f>
        <v>0</v>
      </c>
      <c r="J269" s="182"/>
      <c r="K269" s="216">
        <f t="shared" si="9"/>
        <v>0</v>
      </c>
    </row>
    <row r="270" spans="1:11" ht="15">
      <c r="A270" s="181" t="s">
        <v>747</v>
      </c>
      <c r="B270" s="191"/>
      <c r="C270" s="192"/>
      <c r="D270" s="192">
        <v>30</v>
      </c>
      <c r="E270" s="169"/>
      <c r="F270" s="169" t="s">
        <v>584</v>
      </c>
      <c r="G270" s="182">
        <v>0</v>
      </c>
      <c r="H270" s="182">
        <f>+I270-G270</f>
        <v>116759.78</v>
      </c>
      <c r="I270" s="182">
        <f>+'[3]alimentazione'!AM269</f>
        <v>116759.78</v>
      </c>
      <c r="J270" s="182">
        <v>142783.05</v>
      </c>
      <c r="K270" s="216">
        <f t="shared" si="9"/>
        <v>0</v>
      </c>
    </row>
    <row r="271" spans="1:11" ht="15">
      <c r="A271" s="181"/>
      <c r="B271" s="191"/>
      <c r="C271" s="192">
        <v>400</v>
      </c>
      <c r="D271" s="192">
        <v>0</v>
      </c>
      <c r="E271" s="169" t="s">
        <v>9</v>
      </c>
      <c r="F271" s="169"/>
      <c r="G271" s="187">
        <v>0</v>
      </c>
      <c r="H271" s="182"/>
      <c r="I271" s="182">
        <f>+'[3]alimentazione'!AM270</f>
        <v>0</v>
      </c>
      <c r="K271" s="216">
        <f t="shared" si="9"/>
        <v>0</v>
      </c>
    </row>
    <row r="272" spans="1:11" ht="15">
      <c r="A272" s="181" t="s">
        <v>747</v>
      </c>
      <c r="B272" s="191"/>
      <c r="C272" s="192"/>
      <c r="D272" s="192">
        <v>10</v>
      </c>
      <c r="E272" s="169"/>
      <c r="F272" s="169" t="s">
        <v>582</v>
      </c>
      <c r="G272" s="187">
        <v>0</v>
      </c>
      <c r="H272" s="182">
        <f>+I272-G272</f>
        <v>27006.47</v>
      </c>
      <c r="I272" s="182">
        <f>+'[3]alimentazione'!AM271</f>
        <v>27006.47</v>
      </c>
      <c r="J272" s="187">
        <v>30332.52</v>
      </c>
      <c r="K272" s="216">
        <f t="shared" si="9"/>
        <v>0</v>
      </c>
    </row>
    <row r="273" spans="1:11" ht="15">
      <c r="A273" s="181" t="s">
        <v>747</v>
      </c>
      <c r="B273" s="191"/>
      <c r="C273" s="192"/>
      <c r="D273" s="192">
        <v>20</v>
      </c>
      <c r="E273" s="169"/>
      <c r="F273" s="169" t="s">
        <v>583</v>
      </c>
      <c r="G273" s="182">
        <v>0</v>
      </c>
      <c r="H273" s="182">
        <f>+I273-G273</f>
        <v>572.12</v>
      </c>
      <c r="I273" s="182">
        <f>+'[3]alimentazione'!AM272</f>
        <v>572.12</v>
      </c>
      <c r="J273" s="182">
        <v>192.92</v>
      </c>
      <c r="K273" s="216">
        <f t="shared" si="9"/>
        <v>0</v>
      </c>
    </row>
    <row r="274" spans="1:11" ht="15">
      <c r="A274" s="181" t="s">
        <v>747</v>
      </c>
      <c r="B274" s="191"/>
      <c r="C274" s="192"/>
      <c r="D274" s="192">
        <v>30</v>
      </c>
      <c r="E274" s="169"/>
      <c r="F274" s="169" t="s">
        <v>584</v>
      </c>
      <c r="G274" s="182">
        <v>0</v>
      </c>
      <c r="H274" s="182">
        <f>+I274-G274</f>
        <v>37469.83</v>
      </c>
      <c r="I274" s="182">
        <f>+'[3]alimentazione'!AM273</f>
        <v>37469.83</v>
      </c>
      <c r="J274" s="182">
        <v>37915.05</v>
      </c>
      <c r="K274" s="216">
        <f t="shared" si="9"/>
        <v>0</v>
      </c>
    </row>
    <row r="275" spans="1:11" ht="15">
      <c r="A275" s="181"/>
      <c r="B275" s="191"/>
      <c r="C275" s="192">
        <v>500</v>
      </c>
      <c r="D275" s="192">
        <v>0</v>
      </c>
      <c r="E275" s="169" t="s">
        <v>10</v>
      </c>
      <c r="F275" s="169"/>
      <c r="G275" s="182">
        <v>0</v>
      </c>
      <c r="H275" s="182"/>
      <c r="I275" s="182">
        <f>+'[3]alimentazione'!AM274</f>
        <v>0</v>
      </c>
      <c r="J275" s="182"/>
      <c r="K275" s="216">
        <f t="shared" si="9"/>
        <v>0</v>
      </c>
    </row>
    <row r="276" spans="1:11" ht="15">
      <c r="A276" s="181" t="s">
        <v>747</v>
      </c>
      <c r="B276" s="191"/>
      <c r="C276" s="192"/>
      <c r="D276" s="192">
        <v>10</v>
      </c>
      <c r="E276" s="169"/>
      <c r="F276" s="169" t="s">
        <v>582</v>
      </c>
      <c r="G276" s="182">
        <v>0</v>
      </c>
      <c r="H276" s="182">
        <f>+I276-G276</f>
        <v>61753.21</v>
      </c>
      <c r="I276" s="182">
        <f>+'[3]alimentazione'!AM275</f>
        <v>61753.21</v>
      </c>
      <c r="J276" s="182">
        <v>76258.37</v>
      </c>
      <c r="K276" s="216">
        <f t="shared" si="9"/>
        <v>0</v>
      </c>
    </row>
    <row r="277" spans="1:11" ht="15">
      <c r="A277" s="181" t="s">
        <v>747</v>
      </c>
      <c r="B277" s="191"/>
      <c r="C277" s="192"/>
      <c r="D277" s="192">
        <v>20</v>
      </c>
      <c r="E277" s="169"/>
      <c r="F277" s="169" t="s">
        <v>583</v>
      </c>
      <c r="G277" s="187">
        <v>0</v>
      </c>
      <c r="H277" s="182">
        <f>+I277-G277</f>
        <v>6810.52</v>
      </c>
      <c r="I277" s="182">
        <f>+'[3]alimentazione'!AM276</f>
        <v>6810.52</v>
      </c>
      <c r="J277" s="187">
        <v>7627.74</v>
      </c>
      <c r="K277" s="216">
        <f t="shared" si="9"/>
        <v>0</v>
      </c>
    </row>
    <row r="278" spans="1:11" ht="15">
      <c r="A278" s="181" t="s">
        <v>747</v>
      </c>
      <c r="B278" s="191"/>
      <c r="C278" s="192"/>
      <c r="D278" s="192">
        <v>30</v>
      </c>
      <c r="E278" s="169"/>
      <c r="F278" s="169" t="s">
        <v>584</v>
      </c>
      <c r="G278" s="182">
        <v>0</v>
      </c>
      <c r="H278" s="182">
        <f>+I278-G278</f>
        <v>25957.24</v>
      </c>
      <c r="I278" s="182">
        <f>+'[3]alimentazione'!AM277</f>
        <v>25957.24</v>
      </c>
      <c r="J278" s="182">
        <v>35434.52</v>
      </c>
      <c r="K278" s="216">
        <f t="shared" si="9"/>
        <v>0</v>
      </c>
    </row>
    <row r="279" spans="1:11" ht="15">
      <c r="A279" s="181"/>
      <c r="B279" s="191"/>
      <c r="C279" s="192">
        <v>600</v>
      </c>
      <c r="D279" s="192">
        <v>0</v>
      </c>
      <c r="E279" s="169" t="s">
        <v>11</v>
      </c>
      <c r="F279" s="169"/>
      <c r="G279" s="182">
        <v>0</v>
      </c>
      <c r="H279" s="182"/>
      <c r="I279" s="182">
        <f>+'[3]alimentazione'!AM278</f>
        <v>0</v>
      </c>
      <c r="J279" s="182"/>
      <c r="K279" s="216">
        <f t="shared" si="9"/>
        <v>0</v>
      </c>
    </row>
    <row r="280" spans="1:11" ht="15">
      <c r="A280" s="181" t="s">
        <v>747</v>
      </c>
      <c r="B280" s="191"/>
      <c r="C280" s="192"/>
      <c r="D280" s="192">
        <v>10</v>
      </c>
      <c r="E280" s="169"/>
      <c r="F280" s="169" t="s">
        <v>582</v>
      </c>
      <c r="G280" s="187">
        <v>0</v>
      </c>
      <c r="H280" s="182">
        <f>+I280-G280</f>
        <v>14940.56</v>
      </c>
      <c r="I280" s="182">
        <f>+'[3]alimentazione'!AM279</f>
        <v>14940.56</v>
      </c>
      <c r="J280" s="187">
        <v>25951.4</v>
      </c>
      <c r="K280" s="216">
        <f t="shared" si="9"/>
        <v>0</v>
      </c>
    </row>
    <row r="281" spans="1:11" ht="15">
      <c r="A281" s="181" t="s">
        <v>747</v>
      </c>
      <c r="B281" s="191"/>
      <c r="C281" s="192"/>
      <c r="D281" s="192">
        <v>20</v>
      </c>
      <c r="E281" s="169"/>
      <c r="F281" s="169" t="s">
        <v>583</v>
      </c>
      <c r="G281" s="187">
        <v>0</v>
      </c>
      <c r="H281" s="182">
        <f>+I281-G281</f>
        <v>0</v>
      </c>
      <c r="I281" s="182">
        <f>+'[3]alimentazione'!AM280</f>
        <v>0</v>
      </c>
      <c r="J281" s="187">
        <v>5447.93</v>
      </c>
      <c r="K281" s="216">
        <f t="shared" si="9"/>
        <v>0</v>
      </c>
    </row>
    <row r="282" spans="1:11" ht="15">
      <c r="A282" s="181" t="s">
        <v>747</v>
      </c>
      <c r="B282" s="191"/>
      <c r="C282" s="192"/>
      <c r="D282" s="192">
        <v>30</v>
      </c>
      <c r="E282" s="169"/>
      <c r="F282" s="169" t="s">
        <v>584</v>
      </c>
      <c r="G282" s="187">
        <v>0</v>
      </c>
      <c r="H282" s="182">
        <f>+I282-G282</f>
        <v>53288.61</v>
      </c>
      <c r="I282" s="182">
        <f>+'[3]alimentazione'!AM281</f>
        <v>53288.61</v>
      </c>
      <c r="J282" s="187">
        <v>79177.49</v>
      </c>
      <c r="K282" s="216">
        <f t="shared" si="9"/>
        <v>0</v>
      </c>
    </row>
    <row r="283" spans="1:11" ht="15">
      <c r="A283" s="181"/>
      <c r="B283" s="191"/>
      <c r="C283" s="192">
        <v>700</v>
      </c>
      <c r="D283" s="192">
        <v>0</v>
      </c>
      <c r="E283" s="169" t="s">
        <v>900</v>
      </c>
      <c r="F283" s="169"/>
      <c r="G283" s="182">
        <v>0</v>
      </c>
      <c r="H283" s="182"/>
      <c r="I283" s="182">
        <f>+'[3]alimentazione'!AM282</f>
        <v>0</v>
      </c>
      <c r="J283" s="182"/>
      <c r="K283" s="216">
        <f t="shared" si="9"/>
        <v>0</v>
      </c>
    </row>
    <row r="284" spans="1:11" ht="15">
      <c r="A284" s="181" t="s">
        <v>747</v>
      </c>
      <c r="B284" s="191"/>
      <c r="C284" s="192"/>
      <c r="D284" s="192">
        <v>10</v>
      </c>
      <c r="E284" s="169"/>
      <c r="F284" s="169" t="s">
        <v>582</v>
      </c>
      <c r="G284" s="187">
        <v>0</v>
      </c>
      <c r="H284" s="182">
        <f>+I284-G284</f>
        <v>1986688.29</v>
      </c>
      <c r="I284" s="182">
        <v>1986688.29</v>
      </c>
      <c r="J284" s="187">
        <v>2070495.28</v>
      </c>
      <c r="K284" s="216">
        <f t="shared" si="9"/>
        <v>0</v>
      </c>
    </row>
    <row r="285" spans="1:11" ht="15">
      <c r="A285" s="181" t="s">
        <v>747</v>
      </c>
      <c r="B285" s="191"/>
      <c r="C285" s="192"/>
      <c r="D285" s="192">
        <v>20</v>
      </c>
      <c r="E285" s="169"/>
      <c r="F285" s="169" t="s">
        <v>583</v>
      </c>
      <c r="G285" s="187">
        <v>0</v>
      </c>
      <c r="H285" s="182">
        <f>+I285-G285</f>
        <v>650601.76</v>
      </c>
      <c r="I285" s="182">
        <f>+'[3]alimentazione'!AM284</f>
        <v>650601.76</v>
      </c>
      <c r="J285" s="187">
        <v>624148.65</v>
      </c>
      <c r="K285" s="216">
        <f t="shared" si="9"/>
        <v>0</v>
      </c>
    </row>
    <row r="286" spans="1:11" ht="15">
      <c r="A286" s="181" t="s">
        <v>747</v>
      </c>
      <c r="B286" s="191"/>
      <c r="C286" s="192"/>
      <c r="D286" s="192">
        <v>30</v>
      </c>
      <c r="E286" s="169"/>
      <c r="F286" s="169" t="s">
        <v>584</v>
      </c>
      <c r="G286" s="187">
        <v>0</v>
      </c>
      <c r="H286" s="182">
        <f>+I286-G286</f>
        <v>3926893.02</v>
      </c>
      <c r="I286" s="182">
        <f>+'[3]alimentazione'!AM285</f>
        <v>3926893.02</v>
      </c>
      <c r="J286" s="187">
        <v>3949316.76</v>
      </c>
      <c r="K286" s="216">
        <f t="shared" si="9"/>
        <v>0</v>
      </c>
    </row>
    <row r="287" spans="1:11" ht="15">
      <c r="A287" s="181"/>
      <c r="B287" s="191"/>
      <c r="C287" s="192"/>
      <c r="D287" s="192"/>
      <c r="E287" s="169"/>
      <c r="F287" s="169"/>
      <c r="G287" s="187">
        <v>0</v>
      </c>
      <c r="H287" s="182"/>
      <c r="I287" s="182">
        <f>+'[3]alimentazione'!AM286</f>
        <v>0</v>
      </c>
      <c r="K287" s="216">
        <f t="shared" si="9"/>
        <v>0</v>
      </c>
    </row>
    <row r="288" spans="1:11" ht="15">
      <c r="A288" s="181"/>
      <c r="B288" s="191">
        <v>415</v>
      </c>
      <c r="C288" s="192">
        <v>0</v>
      </c>
      <c r="D288" s="192">
        <v>0</v>
      </c>
      <c r="E288" s="172" t="s">
        <v>586</v>
      </c>
      <c r="F288" s="169"/>
      <c r="G288" s="187">
        <v>0</v>
      </c>
      <c r="H288" s="182"/>
      <c r="I288" s="182">
        <f>+'[3]alimentazione'!AM287</f>
        <v>0</v>
      </c>
      <c r="K288" s="216">
        <f t="shared" si="9"/>
        <v>0</v>
      </c>
    </row>
    <row r="289" spans="1:11" ht="15">
      <c r="A289" s="181"/>
      <c r="B289" s="191"/>
      <c r="C289" s="192">
        <v>100</v>
      </c>
      <c r="D289" s="192">
        <v>0</v>
      </c>
      <c r="E289" s="169" t="s">
        <v>892</v>
      </c>
      <c r="F289" s="169"/>
      <c r="G289" s="187">
        <v>0</v>
      </c>
      <c r="H289" s="182"/>
      <c r="I289" s="182">
        <f>+'[3]alimentazione'!AM288</f>
        <v>0</v>
      </c>
      <c r="K289" s="216">
        <f t="shared" si="9"/>
        <v>0</v>
      </c>
    </row>
    <row r="290" spans="1:11" ht="15">
      <c r="A290" s="181" t="s">
        <v>747</v>
      </c>
      <c r="B290" s="191"/>
      <c r="C290" s="192"/>
      <c r="D290" s="192">
        <v>10</v>
      </c>
      <c r="E290" s="169"/>
      <c r="F290" s="169" t="s">
        <v>587</v>
      </c>
      <c r="G290" s="182">
        <v>0</v>
      </c>
      <c r="H290" s="182"/>
      <c r="I290" s="182">
        <f>+'[3]alimentazione'!AM289</f>
        <v>0</v>
      </c>
      <c r="J290" s="182"/>
      <c r="K290" s="216">
        <f t="shared" si="9"/>
        <v>0</v>
      </c>
    </row>
    <row r="291" spans="1:11" ht="15">
      <c r="A291" s="181" t="s">
        <v>747</v>
      </c>
      <c r="B291" s="191"/>
      <c r="C291" s="192"/>
      <c r="D291" s="192">
        <v>20</v>
      </c>
      <c r="E291" s="169"/>
      <c r="F291" s="169" t="s">
        <v>588</v>
      </c>
      <c r="G291" s="182">
        <v>0</v>
      </c>
      <c r="H291" s="182"/>
      <c r="I291" s="182">
        <f>+'[3]alimentazione'!AM290</f>
        <v>0</v>
      </c>
      <c r="J291" s="182"/>
      <c r="K291" s="216">
        <f t="shared" si="9"/>
        <v>0</v>
      </c>
    </row>
    <row r="292" spans="1:11" s="181" customFormat="1" ht="15">
      <c r="A292" s="181" t="s">
        <v>747</v>
      </c>
      <c r="B292" s="191"/>
      <c r="C292" s="192">
        <v>200</v>
      </c>
      <c r="D292" s="192">
        <v>0</v>
      </c>
      <c r="E292" s="169" t="s">
        <v>893</v>
      </c>
      <c r="F292" s="169"/>
      <c r="G292" s="182">
        <v>0</v>
      </c>
      <c r="H292" s="182"/>
      <c r="I292" s="182">
        <f>+'[3]alimentazione'!AM291</f>
        <v>0</v>
      </c>
      <c r="J292" s="182"/>
      <c r="K292" s="216">
        <f t="shared" si="9"/>
        <v>0</v>
      </c>
    </row>
    <row r="293" spans="1:11" ht="15">
      <c r="A293" s="181" t="s">
        <v>747</v>
      </c>
      <c r="B293" s="191"/>
      <c r="C293" s="192">
        <v>300</v>
      </c>
      <c r="D293" s="192">
        <v>0</v>
      </c>
      <c r="E293" s="169" t="s">
        <v>894</v>
      </c>
      <c r="F293" s="169"/>
      <c r="G293" s="182">
        <v>0</v>
      </c>
      <c r="H293" s="182"/>
      <c r="I293" s="182">
        <f>+'[3]alimentazione'!AM292</f>
        <v>0</v>
      </c>
      <c r="J293" s="182"/>
      <c r="K293" s="216">
        <f t="shared" si="9"/>
        <v>0</v>
      </c>
    </row>
    <row r="294" spans="1:11" ht="15">
      <c r="A294" s="181" t="s">
        <v>747</v>
      </c>
      <c r="B294" s="191"/>
      <c r="C294" s="192">
        <v>400</v>
      </c>
      <c r="D294" s="192">
        <v>0</v>
      </c>
      <c r="E294" s="169" t="s">
        <v>9</v>
      </c>
      <c r="F294" s="169"/>
      <c r="G294" s="182">
        <v>0</v>
      </c>
      <c r="H294" s="182"/>
      <c r="I294" s="182">
        <f>+'[3]alimentazione'!AM293</f>
        <v>0</v>
      </c>
      <c r="J294" s="182"/>
      <c r="K294" s="216">
        <f t="shared" si="9"/>
        <v>0</v>
      </c>
    </row>
    <row r="295" spans="1:11" ht="15">
      <c r="A295" s="181" t="s">
        <v>747</v>
      </c>
      <c r="B295" s="191"/>
      <c r="C295" s="192">
        <v>500</v>
      </c>
      <c r="D295" s="192">
        <v>0</v>
      </c>
      <c r="E295" s="169" t="s">
        <v>10</v>
      </c>
      <c r="F295" s="169"/>
      <c r="G295" s="187">
        <v>0</v>
      </c>
      <c r="H295" s="182"/>
      <c r="I295" s="182">
        <f>+'[3]alimentazione'!AM294</f>
        <v>0</v>
      </c>
      <c r="K295" s="216">
        <f t="shared" si="9"/>
        <v>0</v>
      </c>
    </row>
    <row r="296" spans="1:11" ht="15">
      <c r="A296" s="181" t="s">
        <v>747</v>
      </c>
      <c r="B296" s="191"/>
      <c r="C296" s="192">
        <v>600</v>
      </c>
      <c r="D296" s="192">
        <v>0</v>
      </c>
      <c r="E296" s="169" t="s">
        <v>589</v>
      </c>
      <c r="F296" s="169"/>
      <c r="G296" s="187">
        <v>0</v>
      </c>
      <c r="H296" s="182"/>
      <c r="I296" s="182">
        <f>+'[3]alimentazione'!AM295</f>
        <v>0</v>
      </c>
      <c r="K296" s="216">
        <f t="shared" si="9"/>
        <v>0</v>
      </c>
    </row>
    <row r="297" spans="1:11" ht="15">
      <c r="A297" s="181" t="s">
        <v>747</v>
      </c>
      <c r="B297" s="191"/>
      <c r="C297" s="192">
        <v>700</v>
      </c>
      <c r="D297" s="192">
        <v>0</v>
      </c>
      <c r="E297" s="169" t="s">
        <v>900</v>
      </c>
      <c r="F297" s="169"/>
      <c r="G297" s="182">
        <v>0</v>
      </c>
      <c r="H297" s="182"/>
      <c r="I297" s="182">
        <f>+'[3]alimentazione'!AM296</f>
        <v>0</v>
      </c>
      <c r="J297" s="182"/>
      <c r="K297" s="216">
        <f t="shared" si="9"/>
        <v>0</v>
      </c>
    </row>
    <row r="298" spans="1:11" ht="15">
      <c r="A298" s="181"/>
      <c r="B298" s="191"/>
      <c r="C298" s="192"/>
      <c r="D298" s="192"/>
      <c r="E298" s="169"/>
      <c r="F298" s="169"/>
      <c r="G298" s="182">
        <v>0</v>
      </c>
      <c r="H298" s="182"/>
      <c r="I298" s="182">
        <f>+'[3]alimentazione'!AM297</f>
        <v>0</v>
      </c>
      <c r="J298" s="182"/>
      <c r="K298" s="216">
        <f t="shared" si="9"/>
        <v>0</v>
      </c>
    </row>
    <row r="299" spans="1:11" ht="15">
      <c r="A299" s="181"/>
      <c r="B299" s="191">
        <v>420</v>
      </c>
      <c r="C299" s="192">
        <v>0</v>
      </c>
      <c r="D299" s="192">
        <v>0</v>
      </c>
      <c r="E299" s="169" t="s">
        <v>895</v>
      </c>
      <c r="F299" s="169"/>
      <c r="G299" s="182">
        <v>0</v>
      </c>
      <c r="H299" s="182"/>
      <c r="I299" s="182">
        <f>+'[3]alimentazione'!AM298</f>
        <v>0</v>
      </c>
      <c r="J299" s="182"/>
      <c r="K299" s="216">
        <f t="shared" si="9"/>
        <v>0</v>
      </c>
    </row>
    <row r="300" spans="1:13" ht="15">
      <c r="A300" s="181" t="s">
        <v>748</v>
      </c>
      <c r="B300" s="191"/>
      <c r="C300" s="192">
        <v>100</v>
      </c>
      <c r="D300" s="192">
        <v>0</v>
      </c>
      <c r="E300" s="169" t="s">
        <v>892</v>
      </c>
      <c r="F300" s="169"/>
      <c r="G300" s="182">
        <v>0</v>
      </c>
      <c r="H300" s="182">
        <f>+I300-G300</f>
        <v>87939.67</v>
      </c>
      <c r="I300" s="182">
        <f>+'[3]alimentazione'!AM299</f>
        <v>87939.67</v>
      </c>
      <c r="J300" s="182">
        <v>89108.24</v>
      </c>
      <c r="K300" s="216">
        <f t="shared" si="9"/>
        <v>0</v>
      </c>
      <c r="L300" s="216">
        <f>+H300</f>
        <v>87939.67</v>
      </c>
      <c r="M300" s="216"/>
    </row>
    <row r="301" spans="1:11" ht="15">
      <c r="A301" s="181" t="s">
        <v>748</v>
      </c>
      <c r="B301" s="191"/>
      <c r="C301" s="192">
        <v>110</v>
      </c>
      <c r="D301" s="192">
        <v>0</v>
      </c>
      <c r="E301" s="169" t="s">
        <v>585</v>
      </c>
      <c r="F301" s="169"/>
      <c r="G301" s="182">
        <v>0</v>
      </c>
      <c r="H301" s="182">
        <f>+I301-G301</f>
        <v>48999.86</v>
      </c>
      <c r="I301" s="182">
        <f>+'[3]alimentazione'!AM300</f>
        <v>48999.86</v>
      </c>
      <c r="J301" s="182">
        <v>47980.65</v>
      </c>
      <c r="K301" s="216">
        <f t="shared" si="9"/>
        <v>0</v>
      </c>
    </row>
    <row r="302" spans="1:11" ht="15">
      <c r="A302" s="181" t="s">
        <v>748</v>
      </c>
      <c r="B302" s="191"/>
      <c r="C302" s="192">
        <v>200</v>
      </c>
      <c r="D302" s="192">
        <v>0</v>
      </c>
      <c r="E302" s="169" t="s">
        <v>893</v>
      </c>
      <c r="F302" s="169"/>
      <c r="G302" s="182">
        <v>0</v>
      </c>
      <c r="H302" s="182"/>
      <c r="I302" s="182">
        <f>+'[3]alimentazione'!AM301</f>
        <v>0</v>
      </c>
      <c r="J302" s="182"/>
      <c r="K302" s="216">
        <f t="shared" si="9"/>
        <v>0</v>
      </c>
    </row>
    <row r="303" spans="1:11" ht="15">
      <c r="A303" s="181" t="s">
        <v>748</v>
      </c>
      <c r="B303" s="191"/>
      <c r="C303" s="192">
        <v>300</v>
      </c>
      <c r="D303" s="192">
        <v>0</v>
      </c>
      <c r="E303" s="169" t="s">
        <v>894</v>
      </c>
      <c r="F303" s="169"/>
      <c r="G303" s="182">
        <v>0</v>
      </c>
      <c r="H303" s="182">
        <f>+I303-G303</f>
        <v>9668.03</v>
      </c>
      <c r="I303" s="182">
        <f>+'[3]alimentazione'!AM302</f>
        <v>9668.03</v>
      </c>
      <c r="J303" s="182">
        <v>10713.33</v>
      </c>
      <c r="K303" s="216">
        <f t="shared" si="9"/>
        <v>0</v>
      </c>
    </row>
    <row r="304" spans="1:11" ht="15">
      <c r="A304" s="181" t="s">
        <v>748</v>
      </c>
      <c r="B304" s="191"/>
      <c r="C304" s="192">
        <v>400</v>
      </c>
      <c r="D304" s="192">
        <v>0</v>
      </c>
      <c r="E304" s="169" t="s">
        <v>9</v>
      </c>
      <c r="F304" s="169"/>
      <c r="G304" s="187">
        <v>0</v>
      </c>
      <c r="H304" s="182"/>
      <c r="I304" s="182">
        <f>+'[3]alimentazione'!AM303</f>
        <v>0</v>
      </c>
      <c r="K304" s="216">
        <f t="shared" si="9"/>
        <v>0</v>
      </c>
    </row>
    <row r="305" spans="1:11" ht="15">
      <c r="A305" s="181" t="s">
        <v>748</v>
      </c>
      <c r="B305" s="191"/>
      <c r="C305" s="192">
        <v>500</v>
      </c>
      <c r="D305" s="192">
        <v>0</v>
      </c>
      <c r="E305" s="169" t="s">
        <v>10</v>
      </c>
      <c r="F305" s="169"/>
      <c r="G305" s="182">
        <v>0</v>
      </c>
      <c r="H305" s="182">
        <f>+I305-G305</f>
        <v>3081.98</v>
      </c>
      <c r="I305" s="182">
        <f>+'[3]alimentazione'!AM304</f>
        <v>3081.98</v>
      </c>
      <c r="J305" s="182">
        <v>1919.45</v>
      </c>
      <c r="K305" s="216">
        <f t="shared" si="9"/>
        <v>0</v>
      </c>
    </row>
    <row r="306" spans="1:11" ht="15">
      <c r="A306" s="181" t="s">
        <v>748</v>
      </c>
      <c r="B306" s="191"/>
      <c r="C306" s="192">
        <v>600</v>
      </c>
      <c r="D306" s="192">
        <v>0</v>
      </c>
      <c r="E306" s="169" t="s">
        <v>11</v>
      </c>
      <c r="F306" s="169"/>
      <c r="G306" s="182">
        <v>0</v>
      </c>
      <c r="H306" s="182"/>
      <c r="I306" s="182">
        <f>+'[3]alimentazione'!AM305</f>
        <v>0</v>
      </c>
      <c r="J306" s="182"/>
      <c r="K306" s="216">
        <f t="shared" si="9"/>
        <v>0</v>
      </c>
    </row>
    <row r="307" spans="1:11" ht="15">
      <c r="A307" s="181" t="s">
        <v>748</v>
      </c>
      <c r="B307" s="191"/>
      <c r="C307" s="192">
        <v>700</v>
      </c>
      <c r="D307" s="192">
        <v>0</v>
      </c>
      <c r="E307" s="169" t="s">
        <v>900</v>
      </c>
      <c r="F307" s="169"/>
      <c r="G307" s="182">
        <v>0</v>
      </c>
      <c r="H307" s="182">
        <f>+I307-G307</f>
        <v>40169.29</v>
      </c>
      <c r="I307" s="182">
        <f>+'[3]alimentazione'!AM306</f>
        <v>40169.29</v>
      </c>
      <c r="J307" s="182">
        <v>39105.3</v>
      </c>
      <c r="K307" s="216">
        <f t="shared" si="9"/>
        <v>0</v>
      </c>
    </row>
    <row r="308" spans="1:11" ht="15">
      <c r="A308" s="181"/>
      <c r="B308" s="191"/>
      <c r="C308" s="192"/>
      <c r="D308" s="192"/>
      <c r="E308" s="169"/>
      <c r="F308" s="169"/>
      <c r="G308" s="182">
        <v>0</v>
      </c>
      <c r="H308" s="182"/>
      <c r="I308" s="182">
        <f>+'[3]alimentazione'!AM307</f>
        <v>0</v>
      </c>
      <c r="J308" s="182"/>
      <c r="K308" s="216">
        <f t="shared" si="9"/>
        <v>0</v>
      </c>
    </row>
    <row r="309" spans="1:11" ht="15">
      <c r="A309" s="181"/>
      <c r="B309" s="191">
        <v>430</v>
      </c>
      <c r="C309" s="192">
        <v>0</v>
      </c>
      <c r="D309" s="192">
        <v>0</v>
      </c>
      <c r="E309" s="169" t="s">
        <v>896</v>
      </c>
      <c r="F309" s="169"/>
      <c r="G309" s="182">
        <v>0</v>
      </c>
      <c r="H309" s="182"/>
      <c r="I309" s="182">
        <f>+'[3]alimentazione'!AM308</f>
        <v>0</v>
      </c>
      <c r="J309" s="182"/>
      <c r="K309" s="216">
        <f t="shared" si="9"/>
        <v>0</v>
      </c>
    </row>
    <row r="310" spans="1:11" ht="15">
      <c r="A310" s="181"/>
      <c r="B310" s="191"/>
      <c r="C310" s="192">
        <v>100</v>
      </c>
      <c r="D310" s="192">
        <v>0</v>
      </c>
      <c r="E310" s="169" t="s">
        <v>892</v>
      </c>
      <c r="F310" s="169"/>
      <c r="G310" s="182">
        <v>0</v>
      </c>
      <c r="H310" s="182"/>
      <c r="I310" s="182">
        <f>+'[3]alimentazione'!AM309</f>
        <v>0</v>
      </c>
      <c r="J310" s="182"/>
      <c r="K310" s="216">
        <f t="shared" si="9"/>
        <v>0</v>
      </c>
    </row>
    <row r="311" spans="1:13" ht="15">
      <c r="A311" s="181" t="s">
        <v>749</v>
      </c>
      <c r="B311" s="191"/>
      <c r="C311" s="192"/>
      <c r="D311" s="192">
        <v>10</v>
      </c>
      <c r="E311" s="169"/>
      <c r="F311" s="169" t="s">
        <v>590</v>
      </c>
      <c r="G311" s="187">
        <v>0</v>
      </c>
      <c r="H311" s="182">
        <f>+I311-G311</f>
        <v>87251.32</v>
      </c>
      <c r="I311" s="182">
        <f>+'[3]alimentazione'!AM310</f>
        <v>87251.32</v>
      </c>
      <c r="J311" s="182">
        <v>87251.32</v>
      </c>
      <c r="K311" s="216">
        <f t="shared" si="9"/>
        <v>0</v>
      </c>
      <c r="L311" s="216">
        <f>+H311+H312</f>
        <v>3493384.729999999</v>
      </c>
      <c r="M311" s="216"/>
    </row>
    <row r="312" spans="1:11" ht="15">
      <c r="A312" s="181" t="s">
        <v>749</v>
      </c>
      <c r="B312" s="191"/>
      <c r="C312" s="192"/>
      <c r="D312" s="192">
        <v>20</v>
      </c>
      <c r="E312" s="169"/>
      <c r="F312" s="169" t="s">
        <v>584</v>
      </c>
      <c r="G312" s="187">
        <v>1693005.11</v>
      </c>
      <c r="H312" s="182">
        <f>+I312-G312</f>
        <v>3406133.409999999</v>
      </c>
      <c r="I312" s="182">
        <v>5099138.52</v>
      </c>
      <c r="J312" s="182">
        <v>5180606.2</v>
      </c>
      <c r="K312" s="216">
        <f t="shared" si="9"/>
        <v>0</v>
      </c>
    </row>
    <row r="313" spans="1:11" ht="15">
      <c r="A313" s="181"/>
      <c r="B313" s="191"/>
      <c r="C313" s="192">
        <v>110</v>
      </c>
      <c r="D313" s="192">
        <v>0</v>
      </c>
      <c r="E313" s="169" t="s">
        <v>585</v>
      </c>
      <c r="F313" s="169"/>
      <c r="G313" s="187">
        <v>0</v>
      </c>
      <c r="H313" s="182"/>
      <c r="I313" s="182">
        <f>+'[3]alimentazione'!AM312</f>
        <v>0</v>
      </c>
      <c r="J313" s="182"/>
      <c r="K313" s="216">
        <f t="shared" si="9"/>
        <v>0</v>
      </c>
    </row>
    <row r="314" spans="1:11" ht="15">
      <c r="A314" s="181" t="s">
        <v>749</v>
      </c>
      <c r="B314" s="191"/>
      <c r="C314" s="192"/>
      <c r="D314" s="192">
        <v>10</v>
      </c>
      <c r="E314" s="169"/>
      <c r="F314" s="169" t="s">
        <v>590</v>
      </c>
      <c r="G314" s="182">
        <v>0</v>
      </c>
      <c r="H314" s="182">
        <f>+I314-G314</f>
        <v>36499.84</v>
      </c>
      <c r="I314" s="182">
        <f>+'[3]alimentazione'!AM313</f>
        <v>36499.84</v>
      </c>
      <c r="J314" s="187">
        <v>30115.56</v>
      </c>
      <c r="K314" s="216">
        <f t="shared" si="9"/>
        <v>0</v>
      </c>
    </row>
    <row r="315" spans="1:11" ht="15">
      <c r="A315" s="181" t="s">
        <v>749</v>
      </c>
      <c r="B315" s="191"/>
      <c r="C315" s="192"/>
      <c r="D315" s="192">
        <v>20</v>
      </c>
      <c r="E315" s="169"/>
      <c r="F315" s="169" t="s">
        <v>584</v>
      </c>
      <c r="G315" s="182">
        <v>60077.45</v>
      </c>
      <c r="H315" s="182">
        <f>+I315-G315</f>
        <v>215005.26</v>
      </c>
      <c r="I315" s="182">
        <f>+'[3]alimentazione'!AM314</f>
        <v>275082.71</v>
      </c>
      <c r="J315" s="187">
        <v>283496.76</v>
      </c>
      <c r="K315" s="216">
        <f t="shared" si="9"/>
        <v>0</v>
      </c>
    </row>
    <row r="316" spans="1:11" ht="15">
      <c r="A316" s="181"/>
      <c r="B316" s="191"/>
      <c r="C316" s="192">
        <v>200</v>
      </c>
      <c r="D316" s="192">
        <v>0</v>
      </c>
      <c r="E316" s="169" t="s">
        <v>893</v>
      </c>
      <c r="F316" s="169"/>
      <c r="G316" s="182">
        <v>0</v>
      </c>
      <c r="H316" s="182"/>
      <c r="I316" s="182">
        <f>+'[3]alimentazione'!AM315</f>
        <v>0</v>
      </c>
      <c r="K316" s="216">
        <f t="shared" si="9"/>
        <v>0</v>
      </c>
    </row>
    <row r="317" spans="1:11" ht="15">
      <c r="A317" s="181" t="s">
        <v>749</v>
      </c>
      <c r="B317" s="191"/>
      <c r="C317" s="192"/>
      <c r="D317" s="192">
        <v>10</v>
      </c>
      <c r="E317" s="169"/>
      <c r="F317" s="169" t="s">
        <v>590</v>
      </c>
      <c r="G317" s="187">
        <v>0</v>
      </c>
      <c r="H317" s="182"/>
      <c r="I317" s="182">
        <f>+'[3]alimentazione'!AM316</f>
        <v>0</v>
      </c>
      <c r="J317" s="182"/>
      <c r="K317" s="216">
        <f t="shared" si="9"/>
        <v>0</v>
      </c>
    </row>
    <row r="318" spans="1:11" ht="15">
      <c r="A318" s="181" t="s">
        <v>749</v>
      </c>
      <c r="B318" s="191"/>
      <c r="C318" s="192"/>
      <c r="D318" s="192">
        <v>20</v>
      </c>
      <c r="E318" s="169"/>
      <c r="F318" s="169" t="s">
        <v>584</v>
      </c>
      <c r="G318" s="187">
        <v>74108.95</v>
      </c>
      <c r="H318" s="182">
        <f>+I318-G318</f>
        <v>208478.89</v>
      </c>
      <c r="I318" s="182">
        <f>+'[3]alimentazione'!AM317</f>
        <v>282587.84</v>
      </c>
      <c r="J318" s="182">
        <v>327015.98</v>
      </c>
      <c r="K318" s="216">
        <f t="shared" si="9"/>
        <v>0</v>
      </c>
    </row>
    <row r="319" spans="1:11" ht="15">
      <c r="A319" s="181"/>
      <c r="B319" s="191"/>
      <c r="C319" s="192">
        <v>300</v>
      </c>
      <c r="D319" s="192">
        <v>0</v>
      </c>
      <c r="E319" s="169" t="s">
        <v>894</v>
      </c>
      <c r="F319" s="169"/>
      <c r="G319" s="187">
        <v>0</v>
      </c>
      <c r="H319" s="182"/>
      <c r="I319" s="182">
        <f>+'[3]alimentazione'!AM318</f>
        <v>0</v>
      </c>
      <c r="J319" s="182"/>
      <c r="K319" s="216">
        <f t="shared" si="9"/>
        <v>0</v>
      </c>
    </row>
    <row r="320" spans="1:11" ht="15">
      <c r="A320" s="181" t="s">
        <v>749</v>
      </c>
      <c r="B320" s="191"/>
      <c r="C320" s="192"/>
      <c r="D320" s="192">
        <v>10</v>
      </c>
      <c r="E320" s="169"/>
      <c r="F320" s="169" t="s">
        <v>590</v>
      </c>
      <c r="G320" s="182">
        <v>0</v>
      </c>
      <c r="H320" s="182"/>
      <c r="I320" s="182">
        <f>+'[3]alimentazione'!AM319</f>
        <v>0</v>
      </c>
      <c r="J320" s="182"/>
      <c r="K320" s="216">
        <f t="shared" si="9"/>
        <v>0</v>
      </c>
    </row>
    <row r="321" spans="1:11" ht="15">
      <c r="A321" s="181" t="s">
        <v>749</v>
      </c>
      <c r="B321" s="191"/>
      <c r="C321" s="192"/>
      <c r="D321" s="192">
        <v>20</v>
      </c>
      <c r="E321" s="169"/>
      <c r="F321" s="169" t="s">
        <v>584</v>
      </c>
      <c r="G321" s="182">
        <v>0</v>
      </c>
      <c r="H321" s="182">
        <f>+I321-G321</f>
        <v>88778.96</v>
      </c>
      <c r="I321" s="182">
        <f>+'[3]alimentazione'!AM320</f>
        <v>88778.96</v>
      </c>
      <c r="J321" s="182">
        <v>115691.77</v>
      </c>
      <c r="K321" s="216">
        <f t="shared" si="9"/>
        <v>0</v>
      </c>
    </row>
    <row r="322" spans="1:11" ht="15">
      <c r="A322" s="181"/>
      <c r="B322" s="191"/>
      <c r="C322" s="192">
        <v>400</v>
      </c>
      <c r="D322" s="192">
        <v>0</v>
      </c>
      <c r="E322" s="169" t="s">
        <v>9</v>
      </c>
      <c r="F322" s="169"/>
      <c r="G322" s="182">
        <v>0</v>
      </c>
      <c r="H322" s="182"/>
      <c r="I322" s="182">
        <f>+'[3]alimentazione'!AM321</f>
        <v>0</v>
      </c>
      <c r="J322" s="182"/>
      <c r="K322" s="216">
        <f t="shared" si="9"/>
        <v>0</v>
      </c>
    </row>
    <row r="323" spans="1:11" ht="15">
      <c r="A323" s="181" t="s">
        <v>749</v>
      </c>
      <c r="B323" s="191"/>
      <c r="C323" s="192"/>
      <c r="D323" s="192">
        <v>10</v>
      </c>
      <c r="E323" s="169"/>
      <c r="F323" s="169" t="s">
        <v>590</v>
      </c>
      <c r="G323" s="182">
        <v>0</v>
      </c>
      <c r="H323" s="182"/>
      <c r="I323" s="182">
        <f>+'[3]alimentazione'!AM322</f>
        <v>0</v>
      </c>
      <c r="K323" s="216">
        <f t="shared" si="9"/>
        <v>0</v>
      </c>
    </row>
    <row r="324" spans="1:11" ht="15">
      <c r="A324" s="181" t="s">
        <v>749</v>
      </c>
      <c r="B324" s="191"/>
      <c r="C324" s="192"/>
      <c r="D324" s="192">
        <v>20</v>
      </c>
      <c r="E324" s="169"/>
      <c r="F324" s="169" t="s">
        <v>584</v>
      </c>
      <c r="G324" s="182">
        <v>0</v>
      </c>
      <c r="H324" s="182">
        <f>+I324-G324</f>
        <v>16018.1</v>
      </c>
      <c r="I324" s="182">
        <f>+'[3]alimentazione'!AM323</f>
        <v>16018.1</v>
      </c>
      <c r="J324" s="187">
        <v>13178.26</v>
      </c>
      <c r="K324" s="216">
        <f t="shared" si="9"/>
        <v>0</v>
      </c>
    </row>
    <row r="325" spans="1:11" ht="15">
      <c r="A325" s="181"/>
      <c r="B325" s="191"/>
      <c r="C325" s="192">
        <v>500</v>
      </c>
      <c r="D325" s="192">
        <v>0</v>
      </c>
      <c r="E325" s="169" t="s">
        <v>10</v>
      </c>
      <c r="F325" s="169"/>
      <c r="G325" s="182">
        <v>0</v>
      </c>
      <c r="H325" s="182"/>
      <c r="I325" s="182">
        <f>+'[3]alimentazione'!AM324</f>
        <v>0</v>
      </c>
      <c r="J325" s="182"/>
      <c r="K325" s="216">
        <f t="shared" si="9"/>
        <v>0</v>
      </c>
    </row>
    <row r="326" spans="1:11" ht="15">
      <c r="A326" s="181" t="s">
        <v>749</v>
      </c>
      <c r="B326" s="191"/>
      <c r="C326" s="192"/>
      <c r="D326" s="192">
        <v>10</v>
      </c>
      <c r="E326" s="169"/>
      <c r="F326" s="169" t="s">
        <v>590</v>
      </c>
      <c r="G326" s="187">
        <v>0</v>
      </c>
      <c r="H326" s="182">
        <f>+I326-G326</f>
        <v>1555.36</v>
      </c>
      <c r="I326" s="182">
        <f>+'[3]alimentazione'!AM325</f>
        <v>1555.36</v>
      </c>
      <c r="J326" s="182">
        <v>136.66</v>
      </c>
      <c r="K326" s="216">
        <f t="shared" si="9"/>
        <v>0</v>
      </c>
    </row>
    <row r="327" spans="1:11" ht="15">
      <c r="A327" s="181" t="s">
        <v>749</v>
      </c>
      <c r="B327" s="191"/>
      <c r="C327" s="192"/>
      <c r="D327" s="192">
        <v>20</v>
      </c>
      <c r="E327" s="169"/>
      <c r="F327" s="169" t="s">
        <v>584</v>
      </c>
      <c r="G327" s="187">
        <v>878.26</v>
      </c>
      <c r="H327" s="182">
        <f>+I327-G327</f>
        <v>4220.73</v>
      </c>
      <c r="I327" s="182">
        <f>+'[3]alimentazione'!AM326</f>
        <v>5098.99</v>
      </c>
      <c r="J327" s="187">
        <v>9108.27</v>
      </c>
      <c r="K327" s="216">
        <f t="shared" si="9"/>
        <v>0</v>
      </c>
    </row>
    <row r="328" spans="1:11" ht="15">
      <c r="A328" s="181"/>
      <c r="B328" s="191"/>
      <c r="C328" s="192">
        <v>600</v>
      </c>
      <c r="D328" s="192">
        <v>0</v>
      </c>
      <c r="E328" s="169" t="s">
        <v>11</v>
      </c>
      <c r="F328" s="169"/>
      <c r="G328" s="182">
        <v>0</v>
      </c>
      <c r="H328" s="182"/>
      <c r="I328" s="182">
        <f>+'[3]alimentazione'!AM327</f>
        <v>0</v>
      </c>
      <c r="K328" s="216">
        <f t="shared" si="9"/>
        <v>0</v>
      </c>
    </row>
    <row r="329" spans="1:11" ht="15">
      <c r="A329" s="181" t="s">
        <v>749</v>
      </c>
      <c r="B329" s="191"/>
      <c r="C329" s="192"/>
      <c r="D329" s="192">
        <v>10</v>
      </c>
      <c r="E329" s="169"/>
      <c r="F329" s="169" t="s">
        <v>590</v>
      </c>
      <c r="G329" s="182">
        <v>0</v>
      </c>
      <c r="H329" s="182"/>
      <c r="I329" s="182">
        <f>+'[3]alimentazione'!AM328</f>
        <v>0</v>
      </c>
      <c r="J329" s="182"/>
      <c r="K329" s="216">
        <f aca="true" t="shared" si="10" ref="K329:K392">+G329+H329-I329</f>
        <v>0</v>
      </c>
    </row>
    <row r="330" spans="1:11" ht="15">
      <c r="A330" s="181" t="s">
        <v>749</v>
      </c>
      <c r="B330" s="191"/>
      <c r="C330" s="192"/>
      <c r="D330" s="192">
        <v>20</v>
      </c>
      <c r="E330" s="169"/>
      <c r="F330" s="169" t="s">
        <v>584</v>
      </c>
      <c r="G330" s="187">
        <v>0</v>
      </c>
      <c r="H330" s="182">
        <f>+I330-G330</f>
        <v>12316.86</v>
      </c>
      <c r="I330" s="182">
        <f>+'[3]alimentazione'!AM329</f>
        <v>12316.86</v>
      </c>
      <c r="J330" s="182">
        <v>27440.62</v>
      </c>
      <c r="K330" s="216">
        <f t="shared" si="10"/>
        <v>0</v>
      </c>
    </row>
    <row r="331" spans="1:11" ht="15">
      <c r="A331" s="181"/>
      <c r="B331" s="191"/>
      <c r="C331" s="192">
        <v>700</v>
      </c>
      <c r="D331" s="192">
        <v>0</v>
      </c>
      <c r="E331" s="169" t="s">
        <v>900</v>
      </c>
      <c r="F331" s="169"/>
      <c r="G331" s="187">
        <v>0</v>
      </c>
      <c r="H331" s="182"/>
      <c r="I331" s="182">
        <f>+'[3]alimentazione'!AM330</f>
        <v>0</v>
      </c>
      <c r="J331" s="182"/>
      <c r="K331" s="216">
        <f t="shared" si="10"/>
        <v>0</v>
      </c>
    </row>
    <row r="332" spans="1:11" ht="15">
      <c r="A332" s="181" t="s">
        <v>749</v>
      </c>
      <c r="B332" s="191"/>
      <c r="C332" s="192"/>
      <c r="D332" s="192">
        <v>10</v>
      </c>
      <c r="E332" s="169"/>
      <c r="F332" s="169" t="s">
        <v>590</v>
      </c>
      <c r="G332" s="182">
        <v>0</v>
      </c>
      <c r="H332" s="182">
        <f>+I332-G332</f>
        <v>33242.87</v>
      </c>
      <c r="I332" s="182">
        <f>+'[3]alimentazione'!AM331</f>
        <v>33242.87</v>
      </c>
      <c r="J332" s="182">
        <v>31467.4</v>
      </c>
      <c r="K332" s="216">
        <f t="shared" si="10"/>
        <v>0</v>
      </c>
    </row>
    <row r="333" spans="1:11" ht="15">
      <c r="A333" s="181" t="s">
        <v>749</v>
      </c>
      <c r="B333" s="191"/>
      <c r="C333" s="192"/>
      <c r="D333" s="192">
        <v>20</v>
      </c>
      <c r="E333" s="169"/>
      <c r="F333" s="169" t="s">
        <v>584</v>
      </c>
      <c r="G333" s="182">
        <v>507475.77</v>
      </c>
      <c r="H333" s="182">
        <f>+I333-G333</f>
        <v>1122120.28</v>
      </c>
      <c r="I333" s="182">
        <v>1629596.05</v>
      </c>
      <c r="J333" s="182">
        <v>1634282.53</v>
      </c>
      <c r="K333" s="216">
        <f t="shared" si="10"/>
        <v>0</v>
      </c>
    </row>
    <row r="334" spans="1:11" ht="15">
      <c r="A334" s="181"/>
      <c r="B334" s="191"/>
      <c r="C334" s="192"/>
      <c r="D334" s="192"/>
      <c r="E334" s="169"/>
      <c r="F334" s="169"/>
      <c r="G334" s="182">
        <v>0</v>
      </c>
      <c r="H334" s="182"/>
      <c r="I334" s="182">
        <f>+'[3]alimentazione'!AM333</f>
        <v>0</v>
      </c>
      <c r="J334" s="182"/>
      <c r="K334" s="216">
        <f t="shared" si="10"/>
        <v>0</v>
      </c>
    </row>
    <row r="335" spans="1:11" ht="15">
      <c r="A335" s="181"/>
      <c r="B335" s="191">
        <v>440</v>
      </c>
      <c r="C335" s="192">
        <v>0</v>
      </c>
      <c r="D335" s="192">
        <v>0</v>
      </c>
      <c r="E335" s="169" t="s">
        <v>897</v>
      </c>
      <c r="F335" s="169"/>
      <c r="G335" s="182">
        <v>0</v>
      </c>
      <c r="H335" s="182"/>
      <c r="I335" s="182">
        <f>+'[3]alimentazione'!AM334</f>
        <v>0</v>
      </c>
      <c r="J335" s="182"/>
      <c r="K335" s="216">
        <f t="shared" si="10"/>
        <v>0</v>
      </c>
    </row>
    <row r="336" spans="1:11" ht="15">
      <c r="A336" s="181"/>
      <c r="B336" s="191"/>
      <c r="C336" s="192">
        <v>100</v>
      </c>
      <c r="D336" s="192">
        <v>0</v>
      </c>
      <c r="E336" s="169" t="s">
        <v>892</v>
      </c>
      <c r="F336" s="169"/>
      <c r="G336" s="182">
        <v>0</v>
      </c>
      <c r="H336" s="182"/>
      <c r="I336" s="182">
        <f>+'[3]alimentazione'!AM335</f>
        <v>0</v>
      </c>
      <c r="J336" s="182"/>
      <c r="K336" s="216">
        <f t="shared" si="10"/>
        <v>0</v>
      </c>
    </row>
    <row r="337" spans="1:13" ht="15">
      <c r="A337" s="181" t="s">
        <v>750</v>
      </c>
      <c r="B337" s="191"/>
      <c r="C337" s="192"/>
      <c r="D337" s="192">
        <v>10</v>
      </c>
      <c r="E337" s="169"/>
      <c r="F337" s="169" t="s">
        <v>590</v>
      </c>
      <c r="G337" s="182">
        <v>0</v>
      </c>
      <c r="H337" s="182">
        <f>+I337-G337</f>
        <v>169980.05</v>
      </c>
      <c r="I337" s="182">
        <f>+'[3]alimentazione'!AM336</f>
        <v>169980.05</v>
      </c>
      <c r="J337" s="182">
        <v>174434.39</v>
      </c>
      <c r="K337" s="216">
        <f t="shared" si="10"/>
        <v>0</v>
      </c>
      <c r="L337" s="216"/>
      <c r="M337" s="216"/>
    </row>
    <row r="338" spans="1:13" ht="15">
      <c r="A338" s="181" t="s">
        <v>750</v>
      </c>
      <c r="B338" s="191"/>
      <c r="C338" s="192"/>
      <c r="D338" s="192">
        <v>20</v>
      </c>
      <c r="E338" s="169"/>
      <c r="F338" s="169" t="s">
        <v>584</v>
      </c>
      <c r="G338" s="182">
        <v>94179.77</v>
      </c>
      <c r="H338" s="182">
        <f>+I338-G338</f>
        <v>2592681.44</v>
      </c>
      <c r="I338" s="182">
        <f>+'[3]alimentazione'!AM337</f>
        <v>2686861.21</v>
      </c>
      <c r="J338" s="182">
        <v>2673549.8</v>
      </c>
      <c r="K338" s="216">
        <f t="shared" si="10"/>
        <v>0</v>
      </c>
      <c r="L338" s="216"/>
      <c r="M338" s="216"/>
    </row>
    <row r="339" spans="1:11" ht="15">
      <c r="A339" s="181"/>
      <c r="B339" s="191"/>
      <c r="C339" s="192">
        <v>110</v>
      </c>
      <c r="D339" s="192">
        <v>0</v>
      </c>
      <c r="E339" s="169" t="s">
        <v>585</v>
      </c>
      <c r="F339" s="169"/>
      <c r="G339" s="182">
        <v>0</v>
      </c>
      <c r="H339" s="182"/>
      <c r="I339" s="182">
        <f>+'[3]alimentazione'!AM338</f>
        <v>0</v>
      </c>
      <c r="J339" s="182"/>
      <c r="K339" s="216">
        <f t="shared" si="10"/>
        <v>0</v>
      </c>
    </row>
    <row r="340" spans="1:11" ht="15">
      <c r="A340" s="181" t="s">
        <v>750</v>
      </c>
      <c r="B340" s="191"/>
      <c r="C340" s="192"/>
      <c r="D340" s="192">
        <v>10</v>
      </c>
      <c r="E340" s="169"/>
      <c r="F340" s="169" t="s">
        <v>590</v>
      </c>
      <c r="G340" s="182">
        <v>0</v>
      </c>
      <c r="H340" s="182">
        <f>+I340-G340</f>
        <v>55325.19</v>
      </c>
      <c r="I340" s="182">
        <f>+'[3]alimentazione'!AM339</f>
        <v>55325.19</v>
      </c>
      <c r="J340" s="182">
        <v>37700.89</v>
      </c>
      <c r="K340" s="216">
        <f t="shared" si="10"/>
        <v>0</v>
      </c>
    </row>
    <row r="341" spans="1:11" ht="15">
      <c r="A341" s="181" t="s">
        <v>750</v>
      </c>
      <c r="B341" s="191"/>
      <c r="C341" s="192"/>
      <c r="D341" s="192">
        <v>20</v>
      </c>
      <c r="E341" s="169"/>
      <c r="F341" s="169" t="s">
        <v>584</v>
      </c>
      <c r="G341" s="182">
        <v>2458.66</v>
      </c>
      <c r="H341" s="182">
        <f>+I341-G341</f>
        <v>443332.17000000004</v>
      </c>
      <c r="I341" s="182">
        <f>+'[3]alimentazione'!AM340</f>
        <v>445790.83</v>
      </c>
      <c r="J341" s="182">
        <v>451358.04</v>
      </c>
      <c r="K341" s="216">
        <f t="shared" si="10"/>
        <v>0</v>
      </c>
    </row>
    <row r="342" spans="1:11" ht="15">
      <c r="A342" s="181"/>
      <c r="B342" s="191"/>
      <c r="C342" s="192">
        <v>200</v>
      </c>
      <c r="D342" s="192">
        <v>0</v>
      </c>
      <c r="E342" s="169" t="s">
        <v>893</v>
      </c>
      <c r="F342" s="169"/>
      <c r="G342" s="182">
        <v>0</v>
      </c>
      <c r="H342" s="182">
        <f>+I342-G342</f>
        <v>0</v>
      </c>
      <c r="I342" s="182">
        <f>+'[3]alimentazione'!AM341</f>
        <v>0</v>
      </c>
      <c r="J342" s="182"/>
      <c r="K342" s="216">
        <f t="shared" si="10"/>
        <v>0</v>
      </c>
    </row>
    <row r="343" spans="1:11" ht="15">
      <c r="A343" s="181" t="s">
        <v>750</v>
      </c>
      <c r="B343" s="191"/>
      <c r="C343" s="192"/>
      <c r="D343" s="192">
        <v>10</v>
      </c>
      <c r="E343" s="169"/>
      <c r="F343" s="169" t="s">
        <v>590</v>
      </c>
      <c r="G343" s="182">
        <v>0</v>
      </c>
      <c r="H343" s="182">
        <f>+I343-G343</f>
        <v>1962.32</v>
      </c>
      <c r="I343" s="182">
        <f>+'[3]alimentazione'!AM342</f>
        <v>1962.32</v>
      </c>
      <c r="K343" s="216">
        <f t="shared" si="10"/>
        <v>0</v>
      </c>
    </row>
    <row r="344" spans="1:11" ht="15">
      <c r="A344" s="181" t="s">
        <v>750</v>
      </c>
      <c r="B344" s="191"/>
      <c r="C344" s="192"/>
      <c r="D344" s="192">
        <v>20</v>
      </c>
      <c r="E344" s="169"/>
      <c r="F344" s="169" t="s">
        <v>584</v>
      </c>
      <c r="G344" s="182">
        <v>2189.3</v>
      </c>
      <c r="H344" s="182">
        <f>+I344-G344</f>
        <v>105.33999999999969</v>
      </c>
      <c r="I344" s="182">
        <f>+'[3]alimentazione'!AM343</f>
        <v>2294.64</v>
      </c>
      <c r="J344" s="187">
        <v>2640.01</v>
      </c>
      <c r="K344" s="216">
        <f t="shared" si="10"/>
        <v>0</v>
      </c>
    </row>
    <row r="345" spans="1:11" ht="15">
      <c r="A345" s="195"/>
      <c r="B345" s="191"/>
      <c r="C345" s="192">
        <v>300</v>
      </c>
      <c r="D345" s="192">
        <v>0</v>
      </c>
      <c r="E345" s="169" t="s">
        <v>894</v>
      </c>
      <c r="F345" s="169"/>
      <c r="G345" s="182">
        <v>0</v>
      </c>
      <c r="H345" s="182"/>
      <c r="I345" s="182">
        <f>+'[3]alimentazione'!AM344</f>
        <v>0</v>
      </c>
      <c r="K345" s="216">
        <f t="shared" si="10"/>
        <v>0</v>
      </c>
    </row>
    <row r="346" spans="1:11" ht="15">
      <c r="A346" s="181" t="s">
        <v>750</v>
      </c>
      <c r="B346" s="191"/>
      <c r="C346" s="192"/>
      <c r="D346" s="192">
        <v>10</v>
      </c>
      <c r="E346" s="169"/>
      <c r="F346" s="169" t="s">
        <v>590</v>
      </c>
      <c r="G346" s="187">
        <v>0</v>
      </c>
      <c r="H346" s="182"/>
      <c r="I346" s="182">
        <f>+'[3]alimentazione'!AM345</f>
        <v>0</v>
      </c>
      <c r="K346" s="216">
        <f t="shared" si="10"/>
        <v>0</v>
      </c>
    </row>
    <row r="347" spans="1:11" ht="15">
      <c r="A347" s="181" t="s">
        <v>750</v>
      </c>
      <c r="B347" s="191"/>
      <c r="C347" s="192"/>
      <c r="D347" s="192">
        <v>20</v>
      </c>
      <c r="E347" s="169"/>
      <c r="F347" s="169" t="s">
        <v>584</v>
      </c>
      <c r="G347" s="187">
        <v>0</v>
      </c>
      <c r="H347" s="182">
        <f>+I347-G347</f>
        <v>51</v>
      </c>
      <c r="I347" s="182">
        <f>+'[3]alimentazione'!AM346</f>
        <v>51</v>
      </c>
      <c r="J347" s="187">
        <v>253</v>
      </c>
      <c r="K347" s="216">
        <f t="shared" si="10"/>
        <v>0</v>
      </c>
    </row>
    <row r="348" spans="1:11" ht="15">
      <c r="A348" s="181"/>
      <c r="B348" s="191"/>
      <c r="C348" s="192">
        <v>400</v>
      </c>
      <c r="D348" s="192">
        <v>0</v>
      </c>
      <c r="E348" s="169" t="s">
        <v>9</v>
      </c>
      <c r="F348" s="169"/>
      <c r="G348" s="187">
        <v>0</v>
      </c>
      <c r="H348" s="182"/>
      <c r="I348" s="182">
        <f>+'[3]alimentazione'!AM347</f>
        <v>0</v>
      </c>
      <c r="K348" s="216">
        <f t="shared" si="10"/>
        <v>0</v>
      </c>
    </row>
    <row r="349" spans="1:11" ht="15">
      <c r="A349" s="181" t="s">
        <v>750</v>
      </c>
      <c r="B349" s="191"/>
      <c r="C349" s="192"/>
      <c r="D349" s="192">
        <v>10</v>
      </c>
      <c r="E349" s="169"/>
      <c r="F349" s="169" t="s">
        <v>590</v>
      </c>
      <c r="G349" s="187">
        <v>0</v>
      </c>
      <c r="H349" s="182"/>
      <c r="I349" s="182">
        <f>+'[3]alimentazione'!AM348</f>
        <v>0</v>
      </c>
      <c r="K349" s="216">
        <f t="shared" si="10"/>
        <v>0</v>
      </c>
    </row>
    <row r="350" spans="1:11" ht="15">
      <c r="A350" s="181" t="s">
        <v>750</v>
      </c>
      <c r="B350" s="191"/>
      <c r="C350" s="192"/>
      <c r="D350" s="192">
        <v>20</v>
      </c>
      <c r="E350" s="169"/>
      <c r="F350" s="169" t="s">
        <v>584</v>
      </c>
      <c r="G350" s="187">
        <v>0</v>
      </c>
      <c r="H350" s="182">
        <f>+I350-G350</f>
        <v>792.4</v>
      </c>
      <c r="I350" s="182">
        <f>+'[3]alimentazione'!AM349</f>
        <v>792.4</v>
      </c>
      <c r="J350" s="187">
        <v>720</v>
      </c>
      <c r="K350" s="216">
        <f t="shared" si="10"/>
        <v>0</v>
      </c>
    </row>
    <row r="351" spans="1:11" ht="15">
      <c r="A351" s="181"/>
      <c r="B351" s="191"/>
      <c r="C351" s="192">
        <v>500</v>
      </c>
      <c r="D351" s="192">
        <v>0</v>
      </c>
      <c r="E351" s="169" t="s">
        <v>236</v>
      </c>
      <c r="F351" s="169"/>
      <c r="G351" s="187">
        <v>0</v>
      </c>
      <c r="H351" s="182"/>
      <c r="I351" s="182">
        <f>+'[3]alimentazione'!AM350</f>
        <v>0</v>
      </c>
      <c r="K351" s="216">
        <f t="shared" si="10"/>
        <v>0</v>
      </c>
    </row>
    <row r="352" spans="1:11" ht="15">
      <c r="A352" s="181" t="s">
        <v>750</v>
      </c>
      <c r="B352" s="191"/>
      <c r="C352" s="192"/>
      <c r="D352" s="192">
        <v>10</v>
      </c>
      <c r="E352" s="169"/>
      <c r="F352" s="169" t="s">
        <v>590</v>
      </c>
      <c r="G352" s="187">
        <v>0</v>
      </c>
      <c r="H352" s="182">
        <f>+I352-G352</f>
        <v>0</v>
      </c>
      <c r="I352" s="182">
        <f>+'[3]alimentazione'!AM351</f>
        <v>0</v>
      </c>
      <c r="J352" s="187">
        <v>320.68</v>
      </c>
      <c r="K352" s="216">
        <f t="shared" si="10"/>
        <v>0</v>
      </c>
    </row>
    <row r="353" spans="1:11" ht="15">
      <c r="A353" s="181" t="s">
        <v>750</v>
      </c>
      <c r="B353" s="191"/>
      <c r="C353" s="192"/>
      <c r="D353" s="192">
        <v>20</v>
      </c>
      <c r="E353" s="169"/>
      <c r="F353" s="169" t="s">
        <v>584</v>
      </c>
      <c r="G353" s="187">
        <v>106.59</v>
      </c>
      <c r="H353" s="182">
        <f>+I353-G353</f>
        <v>5077.73</v>
      </c>
      <c r="I353" s="182">
        <f>+'[3]alimentazione'!AM352</f>
        <v>5184.32</v>
      </c>
      <c r="J353" s="182">
        <v>4422.19</v>
      </c>
      <c r="K353" s="216">
        <f t="shared" si="10"/>
        <v>0</v>
      </c>
    </row>
    <row r="354" spans="1:11" ht="15">
      <c r="A354" s="181"/>
      <c r="B354" s="191"/>
      <c r="C354" s="192">
        <v>600</v>
      </c>
      <c r="D354" s="192">
        <v>0</v>
      </c>
      <c r="E354" s="169" t="s">
        <v>11</v>
      </c>
      <c r="F354" s="169"/>
      <c r="G354" s="187">
        <v>0</v>
      </c>
      <c r="H354" s="182"/>
      <c r="I354" s="182">
        <f>+'[3]alimentazione'!AM353</f>
        <v>0</v>
      </c>
      <c r="J354" s="182"/>
      <c r="K354" s="216">
        <f t="shared" si="10"/>
        <v>0</v>
      </c>
    </row>
    <row r="355" spans="1:11" ht="15">
      <c r="A355" s="181" t="s">
        <v>750</v>
      </c>
      <c r="B355" s="191"/>
      <c r="C355" s="192"/>
      <c r="D355" s="192">
        <v>10</v>
      </c>
      <c r="E355" s="169"/>
      <c r="F355" s="169" t="s">
        <v>590</v>
      </c>
      <c r="G355" s="187">
        <v>0</v>
      </c>
      <c r="H355" s="182"/>
      <c r="I355" s="182">
        <f>+'[3]alimentazione'!AM354</f>
        <v>0</v>
      </c>
      <c r="J355" s="182"/>
      <c r="K355" s="216">
        <f t="shared" si="10"/>
        <v>0</v>
      </c>
    </row>
    <row r="356" spans="1:11" ht="15">
      <c r="A356" s="181" t="s">
        <v>750</v>
      </c>
      <c r="B356" s="191"/>
      <c r="C356" s="192"/>
      <c r="D356" s="192">
        <v>20</v>
      </c>
      <c r="E356" s="169"/>
      <c r="F356" s="169" t="s">
        <v>584</v>
      </c>
      <c r="G356" s="182">
        <v>0</v>
      </c>
      <c r="H356" s="182">
        <f>+I356-G356</f>
        <v>2676.9</v>
      </c>
      <c r="I356" s="182">
        <f>+'[3]alimentazione'!AM355</f>
        <v>2676.9</v>
      </c>
      <c r="J356" s="182">
        <v>3566.24</v>
      </c>
      <c r="K356" s="216">
        <f t="shared" si="10"/>
        <v>0</v>
      </c>
    </row>
    <row r="357" spans="1:11" ht="15">
      <c r="A357" s="181"/>
      <c r="B357" s="191"/>
      <c r="C357" s="192">
        <v>700</v>
      </c>
      <c r="D357" s="192">
        <v>0</v>
      </c>
      <c r="E357" s="169" t="s">
        <v>900</v>
      </c>
      <c r="F357" s="169"/>
      <c r="G357" s="182">
        <v>0</v>
      </c>
      <c r="H357" s="182"/>
      <c r="I357" s="182">
        <f>+'[3]alimentazione'!AM356</f>
        <v>0</v>
      </c>
      <c r="J357" s="182"/>
      <c r="K357" s="216">
        <f t="shared" si="10"/>
        <v>0</v>
      </c>
    </row>
    <row r="358" spans="1:11" ht="15">
      <c r="A358" s="181" t="s">
        <v>750</v>
      </c>
      <c r="B358" s="191"/>
      <c r="C358" s="192"/>
      <c r="D358" s="192">
        <v>10</v>
      </c>
      <c r="E358" s="169"/>
      <c r="F358" s="169" t="s">
        <v>590</v>
      </c>
      <c r="G358" s="182">
        <v>0</v>
      </c>
      <c r="H358" s="182">
        <f>+I358-G358</f>
        <v>78405.95</v>
      </c>
      <c r="I358" s="182">
        <f>+'[3]alimentazione'!AM357</f>
        <v>78405.95</v>
      </c>
      <c r="J358" s="182">
        <v>74089.36</v>
      </c>
      <c r="K358" s="216">
        <f t="shared" si="10"/>
        <v>0</v>
      </c>
    </row>
    <row r="359" spans="1:11" ht="15">
      <c r="A359" s="181" t="s">
        <v>750</v>
      </c>
      <c r="B359" s="191"/>
      <c r="C359" s="192"/>
      <c r="D359" s="192">
        <v>20</v>
      </c>
      <c r="E359" s="169"/>
      <c r="F359" s="169" t="s">
        <v>584</v>
      </c>
      <c r="G359" s="182">
        <v>26173.02</v>
      </c>
      <c r="H359" s="182">
        <f>+I359-G359</f>
        <v>850102.74</v>
      </c>
      <c r="I359" s="182">
        <f>+'[3]alimentazione'!AM358</f>
        <v>876275.76</v>
      </c>
      <c r="J359" s="182">
        <v>859706.42</v>
      </c>
      <c r="K359" s="216">
        <f t="shared" si="10"/>
        <v>0</v>
      </c>
    </row>
    <row r="360" spans="1:11" ht="15">
      <c r="A360" s="181"/>
      <c r="B360" s="191"/>
      <c r="C360" s="192"/>
      <c r="D360" s="192"/>
      <c r="E360" s="169"/>
      <c r="F360" s="169"/>
      <c r="G360" s="182">
        <v>0</v>
      </c>
      <c r="H360" s="182"/>
      <c r="I360" s="182">
        <f>+'[3]alimentazione'!AM359</f>
        <v>0</v>
      </c>
      <c r="J360" s="182"/>
      <c r="K360" s="216">
        <f t="shared" si="10"/>
        <v>0</v>
      </c>
    </row>
    <row r="361" spans="1:11" ht="15">
      <c r="A361" s="181"/>
      <c r="B361" s="191">
        <v>445</v>
      </c>
      <c r="C361" s="192">
        <v>0</v>
      </c>
      <c r="D361" s="192">
        <v>0</v>
      </c>
      <c r="E361" s="169" t="s">
        <v>591</v>
      </c>
      <c r="F361" s="169"/>
      <c r="G361" s="182">
        <v>0</v>
      </c>
      <c r="H361" s="182"/>
      <c r="I361" s="182">
        <f>+'[3]alimentazione'!AM360</f>
        <v>0</v>
      </c>
      <c r="J361" s="182"/>
      <c r="K361" s="216">
        <f t="shared" si="10"/>
        <v>0</v>
      </c>
    </row>
    <row r="362" spans="1:11" ht="15">
      <c r="A362" s="181"/>
      <c r="B362" s="191"/>
      <c r="C362" s="192">
        <v>50</v>
      </c>
      <c r="D362" s="192">
        <v>0</v>
      </c>
      <c r="E362" s="169" t="s">
        <v>592</v>
      </c>
      <c r="F362" s="169"/>
      <c r="G362" s="182">
        <v>0</v>
      </c>
      <c r="H362" s="182"/>
      <c r="I362" s="182">
        <f>+'[3]alimentazione'!AM361</f>
        <v>0</v>
      </c>
      <c r="J362" s="182"/>
      <c r="K362" s="216">
        <f t="shared" si="10"/>
        <v>0</v>
      </c>
    </row>
    <row r="363" spans="1:11" ht="15">
      <c r="A363" s="181" t="s">
        <v>751</v>
      </c>
      <c r="B363" s="191"/>
      <c r="C363" s="192"/>
      <c r="D363" s="192">
        <v>10</v>
      </c>
      <c r="E363" s="169"/>
      <c r="F363" s="169" t="s">
        <v>582</v>
      </c>
      <c r="G363" s="182">
        <v>0</v>
      </c>
      <c r="H363" s="182"/>
      <c r="I363" s="182">
        <f>+'[3]alimentazione'!AM362</f>
        <v>0</v>
      </c>
      <c r="J363" s="182"/>
      <c r="K363" s="216">
        <f t="shared" si="10"/>
        <v>0</v>
      </c>
    </row>
    <row r="364" spans="1:11" ht="15">
      <c r="A364" s="181" t="s">
        <v>751</v>
      </c>
      <c r="B364" s="191"/>
      <c r="C364" s="192"/>
      <c r="D364" s="192">
        <v>20</v>
      </c>
      <c r="E364" s="169"/>
      <c r="F364" s="169" t="s">
        <v>593</v>
      </c>
      <c r="G364" s="182">
        <v>0</v>
      </c>
      <c r="H364" s="182"/>
      <c r="I364" s="182">
        <f>+'[3]alimentazione'!AM363</f>
        <v>0</v>
      </c>
      <c r="J364" s="182"/>
      <c r="K364" s="216">
        <f t="shared" si="10"/>
        <v>0</v>
      </c>
    </row>
    <row r="365" spans="1:11" ht="15">
      <c r="A365" s="181" t="s">
        <v>751</v>
      </c>
      <c r="B365" s="191"/>
      <c r="C365" s="192"/>
      <c r="D365" s="192">
        <v>30</v>
      </c>
      <c r="E365" s="169"/>
      <c r="F365" s="169" t="s">
        <v>584</v>
      </c>
      <c r="G365" s="182">
        <v>0</v>
      </c>
      <c r="H365" s="182"/>
      <c r="I365" s="182">
        <f>+'[3]alimentazione'!AM364</f>
        <v>0</v>
      </c>
      <c r="J365" s="182"/>
      <c r="K365" s="216">
        <f t="shared" si="10"/>
        <v>0</v>
      </c>
    </row>
    <row r="366" spans="1:11" ht="15">
      <c r="A366" s="181"/>
      <c r="B366" s="191"/>
      <c r="C366" s="192">
        <v>100</v>
      </c>
      <c r="D366" s="192">
        <v>0</v>
      </c>
      <c r="E366" s="169" t="s">
        <v>594</v>
      </c>
      <c r="F366" s="169"/>
      <c r="G366" s="182">
        <v>0</v>
      </c>
      <c r="H366" s="182"/>
      <c r="I366" s="182">
        <f>+'[3]alimentazione'!AM365</f>
        <v>0</v>
      </c>
      <c r="K366" s="216">
        <f t="shared" si="10"/>
        <v>0</v>
      </c>
    </row>
    <row r="367" spans="1:11" ht="15">
      <c r="A367" s="181" t="s">
        <v>751</v>
      </c>
      <c r="B367" s="191"/>
      <c r="C367" s="192"/>
      <c r="D367" s="192">
        <v>10</v>
      </c>
      <c r="E367" s="169"/>
      <c r="F367" s="169" t="s">
        <v>582</v>
      </c>
      <c r="G367" s="182">
        <v>0</v>
      </c>
      <c r="H367" s="182"/>
      <c r="I367" s="182">
        <f>+'[3]alimentazione'!AM366</f>
        <v>0</v>
      </c>
      <c r="K367" s="216">
        <f t="shared" si="10"/>
        <v>0</v>
      </c>
    </row>
    <row r="368" spans="1:11" ht="15">
      <c r="A368" s="181" t="s">
        <v>751</v>
      </c>
      <c r="B368" s="191"/>
      <c r="C368" s="192"/>
      <c r="D368" s="192">
        <v>20</v>
      </c>
      <c r="E368" s="169"/>
      <c r="F368" s="169" t="s">
        <v>593</v>
      </c>
      <c r="G368" s="182">
        <v>0</v>
      </c>
      <c r="H368" s="182"/>
      <c r="I368" s="182">
        <f>+'[3]alimentazione'!AM367</f>
        <v>0</v>
      </c>
      <c r="J368" s="182"/>
      <c r="K368" s="216">
        <f t="shared" si="10"/>
        <v>0</v>
      </c>
    </row>
    <row r="369" spans="1:11" ht="15">
      <c r="A369" s="181" t="s">
        <v>751</v>
      </c>
      <c r="B369" s="191"/>
      <c r="C369" s="192"/>
      <c r="D369" s="192">
        <v>30</v>
      </c>
      <c r="E369" s="169"/>
      <c r="F369" s="169" t="s">
        <v>584</v>
      </c>
      <c r="G369" s="187">
        <v>13000</v>
      </c>
      <c r="H369" s="182">
        <f>+I369-G369</f>
        <v>143310.56</v>
      </c>
      <c r="I369" s="182">
        <f>+'[3]alimentazione'!AM368</f>
        <v>156310.56</v>
      </c>
      <c r="J369" s="182">
        <v>142975.93</v>
      </c>
      <c r="K369" s="216">
        <f t="shared" si="10"/>
        <v>0</v>
      </c>
    </row>
    <row r="370" spans="1:11" ht="15">
      <c r="A370" s="181"/>
      <c r="B370" s="191"/>
      <c r="C370" s="192">
        <v>200</v>
      </c>
      <c r="D370" s="192">
        <v>0</v>
      </c>
      <c r="E370" s="169" t="s">
        <v>595</v>
      </c>
      <c r="F370" s="169"/>
      <c r="G370" s="187">
        <v>0</v>
      </c>
      <c r="H370" s="182"/>
      <c r="I370" s="182">
        <f>+'[3]alimentazione'!AM369</f>
        <v>0</v>
      </c>
      <c r="J370" s="182"/>
      <c r="K370" s="216">
        <f t="shared" si="10"/>
        <v>0</v>
      </c>
    </row>
    <row r="371" spans="1:11" ht="15">
      <c r="A371" s="181" t="s">
        <v>751</v>
      </c>
      <c r="B371" s="191"/>
      <c r="C371" s="192"/>
      <c r="D371" s="192">
        <v>10</v>
      </c>
      <c r="E371" s="169"/>
      <c r="F371" s="169" t="s">
        <v>582</v>
      </c>
      <c r="G371" s="182">
        <v>0</v>
      </c>
      <c r="H371" s="182">
        <f>+I371-G371</f>
        <v>35004.95</v>
      </c>
      <c r="I371" s="182">
        <f>+'[3]alimentazione'!AM370</f>
        <v>35004.95</v>
      </c>
      <c r="J371" s="182">
        <v>4187.82</v>
      </c>
      <c r="K371" s="216">
        <f t="shared" si="10"/>
        <v>0</v>
      </c>
    </row>
    <row r="372" spans="1:11" ht="15">
      <c r="A372" s="181" t="s">
        <v>751</v>
      </c>
      <c r="B372" s="191"/>
      <c r="C372" s="192"/>
      <c r="D372" s="192">
        <v>20</v>
      </c>
      <c r="E372" s="169"/>
      <c r="F372" s="169" t="s">
        <v>593</v>
      </c>
      <c r="G372" s="182">
        <v>0</v>
      </c>
      <c r="H372" s="182">
        <f>+I372-G372</f>
        <v>19486.99</v>
      </c>
      <c r="I372" s="182">
        <f>+'[3]alimentazione'!AM371</f>
        <v>19486.99</v>
      </c>
      <c r="J372" s="182">
        <v>257.35</v>
      </c>
      <c r="K372" s="216">
        <f t="shared" si="10"/>
        <v>0</v>
      </c>
    </row>
    <row r="373" spans="1:11" ht="15">
      <c r="A373" s="181" t="s">
        <v>751</v>
      </c>
      <c r="B373" s="191"/>
      <c r="C373" s="192"/>
      <c r="D373" s="192">
        <v>30</v>
      </c>
      <c r="E373" s="169"/>
      <c r="F373" s="169" t="s">
        <v>584</v>
      </c>
      <c r="G373" s="182">
        <v>0</v>
      </c>
      <c r="H373" s="182">
        <f>+I373-G373</f>
        <v>218266.39</v>
      </c>
      <c r="I373" s="182">
        <f>+'[3]alimentazione'!AM372</f>
        <v>218266.39</v>
      </c>
      <c r="J373" s="182">
        <v>83692.53</v>
      </c>
      <c r="K373" s="216">
        <f t="shared" si="10"/>
        <v>0</v>
      </c>
    </row>
    <row r="374" spans="1:11" ht="15">
      <c r="A374" s="181"/>
      <c r="B374" s="191"/>
      <c r="C374" s="192">
        <v>300</v>
      </c>
      <c r="D374" s="192">
        <v>0</v>
      </c>
      <c r="E374" s="169" t="s">
        <v>596</v>
      </c>
      <c r="F374" s="169"/>
      <c r="G374" s="182">
        <v>0</v>
      </c>
      <c r="H374" s="182"/>
      <c r="I374" s="182">
        <f>+'[3]alimentazione'!AM373</f>
        <v>0</v>
      </c>
      <c r="J374" s="182"/>
      <c r="K374" s="216">
        <f t="shared" si="10"/>
        <v>0</v>
      </c>
    </row>
    <row r="375" spans="1:11" ht="15">
      <c r="A375" s="181" t="s">
        <v>751</v>
      </c>
      <c r="B375" s="191"/>
      <c r="C375" s="192"/>
      <c r="D375" s="192">
        <v>10</v>
      </c>
      <c r="E375" s="169"/>
      <c r="F375" s="169" t="s">
        <v>582</v>
      </c>
      <c r="G375" s="182">
        <v>0</v>
      </c>
      <c r="H375" s="182">
        <f>+I375-G375</f>
        <v>752181.31</v>
      </c>
      <c r="I375" s="182">
        <f>+'[3]alimentazione'!AM374</f>
        <v>752181.31</v>
      </c>
      <c r="J375" s="182">
        <v>869895.17</v>
      </c>
      <c r="K375" s="216">
        <f t="shared" si="10"/>
        <v>0</v>
      </c>
    </row>
    <row r="376" spans="1:11" ht="15">
      <c r="A376" s="181" t="s">
        <v>751</v>
      </c>
      <c r="B376" s="191"/>
      <c r="C376" s="192"/>
      <c r="D376" s="192">
        <v>20</v>
      </c>
      <c r="E376" s="169"/>
      <c r="F376" s="169" t="s">
        <v>593</v>
      </c>
      <c r="G376" s="182">
        <v>0</v>
      </c>
      <c r="H376" s="182">
        <f>+I376-G376</f>
        <v>390383.63</v>
      </c>
      <c r="I376" s="182">
        <f>+'[3]alimentazione'!AM375</f>
        <v>390383.63</v>
      </c>
      <c r="J376" s="182">
        <v>419180.53</v>
      </c>
      <c r="K376" s="216">
        <f t="shared" si="10"/>
        <v>0</v>
      </c>
    </row>
    <row r="377" spans="1:11" ht="15">
      <c r="A377" s="181" t="s">
        <v>751</v>
      </c>
      <c r="B377" s="191"/>
      <c r="C377" s="192"/>
      <c r="D377" s="192">
        <v>30</v>
      </c>
      <c r="E377" s="169"/>
      <c r="F377" s="169" t="s">
        <v>584</v>
      </c>
      <c r="G377" s="182">
        <v>57924.1</v>
      </c>
      <c r="H377" s="182">
        <f>+I377-G377</f>
        <v>1356633.0599999998</v>
      </c>
      <c r="I377" s="182">
        <f>+'[3]alimentazione'!AM376</f>
        <v>1414557.16</v>
      </c>
      <c r="J377" s="187">
        <v>1335533.93</v>
      </c>
      <c r="K377" s="216">
        <f t="shared" si="10"/>
        <v>0</v>
      </c>
    </row>
    <row r="378" spans="1:11" ht="15">
      <c r="A378" s="181"/>
      <c r="B378" s="191"/>
      <c r="C378" s="192">
        <v>400</v>
      </c>
      <c r="D378" s="192">
        <v>0</v>
      </c>
      <c r="E378" s="169" t="s">
        <v>597</v>
      </c>
      <c r="F378" s="169"/>
      <c r="G378" s="182">
        <v>0</v>
      </c>
      <c r="H378" s="182"/>
      <c r="I378" s="182">
        <f>+'[3]alimentazione'!AM377</f>
        <v>0</v>
      </c>
      <c r="K378" s="216">
        <f t="shared" si="10"/>
        <v>0</v>
      </c>
    </row>
    <row r="379" spans="1:12" ht="15">
      <c r="A379" s="181" t="s">
        <v>751</v>
      </c>
      <c r="B379" s="191"/>
      <c r="C379" s="192"/>
      <c r="D379" s="192">
        <v>10</v>
      </c>
      <c r="E379" s="169"/>
      <c r="F379" s="169" t="s">
        <v>582</v>
      </c>
      <c r="G379" s="182">
        <v>0</v>
      </c>
      <c r="H379" s="182"/>
      <c r="I379" s="182">
        <f>+'[3]alimentazione'!AM378</f>
        <v>0</v>
      </c>
      <c r="K379" s="216">
        <f t="shared" si="10"/>
        <v>0</v>
      </c>
      <c r="L379" s="216"/>
    </row>
    <row r="380" spans="1:11" ht="15">
      <c r="A380" s="181" t="s">
        <v>751</v>
      </c>
      <c r="B380" s="191"/>
      <c r="C380" s="192"/>
      <c r="D380" s="192">
        <v>20</v>
      </c>
      <c r="E380" s="169"/>
      <c r="F380" s="169" t="s">
        <v>593</v>
      </c>
      <c r="G380" s="187">
        <v>0</v>
      </c>
      <c r="H380" s="182"/>
      <c r="I380" s="182">
        <f>+'[3]alimentazione'!AM379</f>
        <v>0</v>
      </c>
      <c r="J380" s="182"/>
      <c r="K380" s="216">
        <f t="shared" si="10"/>
        <v>0</v>
      </c>
    </row>
    <row r="381" spans="1:11" ht="15">
      <c r="A381" s="181" t="s">
        <v>751</v>
      </c>
      <c r="B381" s="191"/>
      <c r="C381" s="192"/>
      <c r="D381" s="192">
        <v>30</v>
      </c>
      <c r="E381" s="169"/>
      <c r="F381" s="169" t="s">
        <v>584</v>
      </c>
      <c r="G381" s="187">
        <v>0</v>
      </c>
      <c r="H381" s="182"/>
      <c r="I381" s="182">
        <f>+'[3]alimentazione'!AM380</f>
        <v>0</v>
      </c>
      <c r="J381" s="182"/>
      <c r="K381" s="216">
        <f t="shared" si="10"/>
        <v>0</v>
      </c>
    </row>
    <row r="382" spans="1:11" ht="15">
      <c r="A382" s="181"/>
      <c r="B382" s="191"/>
      <c r="C382" s="192">
        <v>500</v>
      </c>
      <c r="D382" s="192">
        <v>0</v>
      </c>
      <c r="E382" s="169" t="s">
        <v>598</v>
      </c>
      <c r="F382" s="169"/>
      <c r="G382" s="187">
        <v>0</v>
      </c>
      <c r="H382" s="182"/>
      <c r="I382" s="182">
        <f>+'[3]alimentazione'!AM381</f>
        <v>0</v>
      </c>
      <c r="J382" s="182"/>
      <c r="K382" s="216">
        <f t="shared" si="10"/>
        <v>0</v>
      </c>
    </row>
    <row r="383" spans="1:11" ht="15">
      <c r="A383" s="181" t="s">
        <v>751</v>
      </c>
      <c r="B383" s="191"/>
      <c r="C383" s="192"/>
      <c r="D383" s="192">
        <v>10</v>
      </c>
      <c r="E383" s="169"/>
      <c r="F383" s="169" t="s">
        <v>582</v>
      </c>
      <c r="G383" s="182">
        <v>0</v>
      </c>
      <c r="H383" s="182">
        <f>+I383-G383</f>
        <v>190527.87</v>
      </c>
      <c r="I383" s="182">
        <f>+'[3]alimentazione'!AM382</f>
        <v>190527.87</v>
      </c>
      <c r="J383" s="182">
        <v>211367.22</v>
      </c>
      <c r="K383" s="216">
        <f t="shared" si="10"/>
        <v>0</v>
      </c>
    </row>
    <row r="384" spans="1:11" ht="15">
      <c r="A384" s="181" t="s">
        <v>751</v>
      </c>
      <c r="B384" s="191"/>
      <c r="C384" s="192"/>
      <c r="D384" s="192">
        <v>20</v>
      </c>
      <c r="E384" s="169"/>
      <c r="F384" s="169" t="s">
        <v>593</v>
      </c>
      <c r="G384" s="182">
        <v>0</v>
      </c>
      <c r="H384" s="182">
        <f>+I384-G384</f>
        <v>97549.2</v>
      </c>
      <c r="I384" s="182">
        <f>+'[3]alimentazione'!AM383</f>
        <v>97549.2</v>
      </c>
      <c r="J384" s="182">
        <v>99826.2</v>
      </c>
      <c r="K384" s="216">
        <f t="shared" si="10"/>
        <v>0</v>
      </c>
    </row>
    <row r="385" spans="1:11" ht="15">
      <c r="A385" s="181" t="s">
        <v>751</v>
      </c>
      <c r="B385" s="191"/>
      <c r="C385" s="192"/>
      <c r="D385" s="192">
        <v>30</v>
      </c>
      <c r="E385" s="169"/>
      <c r="F385" s="169" t="s">
        <v>584</v>
      </c>
      <c r="G385" s="182">
        <v>20255.58</v>
      </c>
      <c r="H385" s="182">
        <f>+I385-G385</f>
        <v>443376.55</v>
      </c>
      <c r="I385" s="182">
        <f>+'[3]alimentazione'!AM384</f>
        <v>463632.13</v>
      </c>
      <c r="J385" s="182">
        <v>395169.48</v>
      </c>
      <c r="K385" s="216">
        <f t="shared" si="10"/>
        <v>0</v>
      </c>
    </row>
    <row r="386" spans="1:11" ht="15">
      <c r="A386" s="181"/>
      <c r="B386" s="191"/>
      <c r="C386" s="192">
        <v>900</v>
      </c>
      <c r="D386" s="192">
        <v>0</v>
      </c>
      <c r="E386" s="169" t="s">
        <v>599</v>
      </c>
      <c r="F386" s="169"/>
      <c r="G386" s="182">
        <v>0</v>
      </c>
      <c r="H386" s="182"/>
      <c r="I386" s="182">
        <f>+'[3]alimentazione'!AM385</f>
        <v>0</v>
      </c>
      <c r="J386" s="182"/>
      <c r="K386" s="216">
        <f t="shared" si="10"/>
        <v>0</v>
      </c>
    </row>
    <row r="387" spans="1:11" ht="15">
      <c r="A387" s="181" t="s">
        <v>751</v>
      </c>
      <c r="B387" s="191"/>
      <c r="C387" s="192"/>
      <c r="D387" s="192">
        <v>10</v>
      </c>
      <c r="E387" s="169"/>
      <c r="F387" s="169" t="s">
        <v>582</v>
      </c>
      <c r="G387" s="182">
        <v>0</v>
      </c>
      <c r="H387" s="182">
        <f>+I387-G387</f>
        <v>78169.05</v>
      </c>
      <c r="I387" s="182">
        <f>+'[3]alimentazione'!AM386</f>
        <v>78169.05</v>
      </c>
      <c r="J387" s="182">
        <v>52496.43</v>
      </c>
      <c r="K387" s="216">
        <f t="shared" si="10"/>
        <v>0</v>
      </c>
    </row>
    <row r="388" spans="1:11" ht="15">
      <c r="A388" s="181" t="s">
        <v>751</v>
      </c>
      <c r="B388" s="191"/>
      <c r="C388" s="192"/>
      <c r="D388" s="192">
        <v>20</v>
      </c>
      <c r="E388" s="169"/>
      <c r="F388" s="169" t="s">
        <v>593</v>
      </c>
      <c r="G388" s="182">
        <v>0</v>
      </c>
      <c r="H388" s="182">
        <f>+I388-G388</f>
        <v>9037.1</v>
      </c>
      <c r="I388" s="182">
        <f>+'[3]alimentazione'!AM387</f>
        <v>9037.1</v>
      </c>
      <c r="J388" s="182">
        <v>3270.75</v>
      </c>
      <c r="K388" s="216">
        <f t="shared" si="10"/>
        <v>0</v>
      </c>
    </row>
    <row r="389" spans="1:11" ht="15">
      <c r="A389" s="181" t="s">
        <v>751</v>
      </c>
      <c r="B389" s="191"/>
      <c r="C389" s="192"/>
      <c r="D389" s="192">
        <v>30</v>
      </c>
      <c r="E389" s="169"/>
      <c r="F389" s="169" t="s">
        <v>584</v>
      </c>
      <c r="G389" s="182">
        <v>5850</v>
      </c>
      <c r="H389" s="182">
        <f>+I389-G389</f>
        <v>173265.35</v>
      </c>
      <c r="I389" s="182">
        <f>+'[3]alimentazione'!AM388</f>
        <v>179115.35</v>
      </c>
      <c r="J389" s="182">
        <v>119495.33</v>
      </c>
      <c r="K389" s="216">
        <f t="shared" si="10"/>
        <v>0</v>
      </c>
    </row>
    <row r="390" spans="1:11" ht="15">
      <c r="A390" s="181" t="s">
        <v>751</v>
      </c>
      <c r="B390" s="191"/>
      <c r="C390" s="192">
        <v>990</v>
      </c>
      <c r="D390" s="192">
        <v>0</v>
      </c>
      <c r="E390" s="169" t="s">
        <v>1061</v>
      </c>
      <c r="F390" s="169"/>
      <c r="G390" s="182">
        <v>0</v>
      </c>
      <c r="H390" s="182"/>
      <c r="I390" s="182">
        <f>+'[3]alimentazione'!AM389</f>
        <v>0</v>
      </c>
      <c r="J390" s="182"/>
      <c r="K390" s="216">
        <f t="shared" si="10"/>
        <v>0</v>
      </c>
    </row>
    <row r="391" spans="1:11" ht="15">
      <c r="A391" s="181"/>
      <c r="B391" s="191"/>
      <c r="C391" s="192"/>
      <c r="D391" s="192"/>
      <c r="E391" s="169"/>
      <c r="F391" s="194"/>
      <c r="G391" s="182">
        <v>0</v>
      </c>
      <c r="H391" s="182"/>
      <c r="I391" s="182">
        <f>+'[3]alimentazione'!AM390</f>
        <v>0</v>
      </c>
      <c r="K391" s="216">
        <f t="shared" si="10"/>
        <v>0</v>
      </c>
    </row>
    <row r="392" spans="1:11" ht="15">
      <c r="A392" s="181"/>
      <c r="B392" s="191">
        <v>450</v>
      </c>
      <c r="C392" s="192">
        <v>0</v>
      </c>
      <c r="D392" s="192">
        <v>0</v>
      </c>
      <c r="E392" s="169" t="s">
        <v>898</v>
      </c>
      <c r="F392" s="169"/>
      <c r="G392" s="182">
        <v>0</v>
      </c>
      <c r="H392" s="182"/>
      <c r="I392" s="182">
        <f>+'[3]alimentazione'!AM391</f>
        <v>0</v>
      </c>
      <c r="K392" s="216">
        <f t="shared" si="10"/>
        <v>0</v>
      </c>
    </row>
    <row r="393" spans="1:11" ht="15">
      <c r="A393" s="181"/>
      <c r="B393" s="191"/>
      <c r="C393" s="192">
        <v>50</v>
      </c>
      <c r="D393" s="192">
        <v>0</v>
      </c>
      <c r="E393" s="169" t="s">
        <v>14</v>
      </c>
      <c r="F393" s="169"/>
      <c r="G393" s="182"/>
      <c r="H393" s="182"/>
      <c r="I393" s="182">
        <f>+'[3]alimentazione'!AM392</f>
        <v>0</v>
      </c>
      <c r="J393" s="182"/>
      <c r="K393" s="216">
        <f aca="true" t="shared" si="11" ref="K393:K456">+G393+H393-I393</f>
        <v>0</v>
      </c>
    </row>
    <row r="394" spans="1:11" ht="15">
      <c r="A394" s="181" t="s">
        <v>751</v>
      </c>
      <c r="B394" s="191"/>
      <c r="C394" s="192"/>
      <c r="D394" s="192">
        <v>10</v>
      </c>
      <c r="E394" s="169"/>
      <c r="F394" s="169" t="s">
        <v>600</v>
      </c>
      <c r="G394" s="182"/>
      <c r="H394" s="182">
        <f>+I394-G394</f>
        <v>218526.76</v>
      </c>
      <c r="I394" s="182">
        <f>+'[3]alimentazione'!AM393</f>
        <v>218526.76</v>
      </c>
      <c r="J394" s="182">
        <v>211502.95</v>
      </c>
      <c r="K394" s="216">
        <f t="shared" si="11"/>
        <v>0</v>
      </c>
    </row>
    <row r="395" spans="1:11" ht="30">
      <c r="A395" s="181" t="s">
        <v>751</v>
      </c>
      <c r="B395" s="191"/>
      <c r="C395" s="192"/>
      <c r="D395" s="192">
        <v>20</v>
      </c>
      <c r="E395" s="169"/>
      <c r="F395" s="196" t="s">
        <v>601</v>
      </c>
      <c r="G395" s="187">
        <v>0</v>
      </c>
      <c r="H395" s="182">
        <f>+I395-G395</f>
        <v>208075.64</v>
      </c>
      <c r="I395" s="182">
        <f>+'[3]alimentazione'!AM394</f>
        <v>208075.64</v>
      </c>
      <c r="J395" s="211">
        <v>208075.65</v>
      </c>
      <c r="K395" s="216">
        <f t="shared" si="11"/>
        <v>0</v>
      </c>
    </row>
    <row r="396" spans="1:11" ht="15">
      <c r="A396" s="181" t="s">
        <v>751</v>
      </c>
      <c r="B396" s="191"/>
      <c r="C396" s="192">
        <v>100</v>
      </c>
      <c r="D396" s="192">
        <v>0</v>
      </c>
      <c r="E396" s="169" t="s">
        <v>899</v>
      </c>
      <c r="F396" s="169"/>
      <c r="G396" s="187">
        <v>0</v>
      </c>
      <c r="H396" s="182">
        <f>+I396-G396</f>
        <v>1829.38</v>
      </c>
      <c r="I396" s="182">
        <f>+'[3]alimentazione'!AM395</f>
        <v>1829.38</v>
      </c>
      <c r="J396" s="182">
        <v>11286.67</v>
      </c>
      <c r="K396" s="216">
        <f t="shared" si="11"/>
        <v>0</v>
      </c>
    </row>
    <row r="397" spans="1:11" ht="15">
      <c r="A397" s="181"/>
      <c r="B397" s="191"/>
      <c r="C397" s="192">
        <v>150</v>
      </c>
      <c r="D397" s="192">
        <v>0</v>
      </c>
      <c r="E397" s="169" t="s">
        <v>15</v>
      </c>
      <c r="F397" s="169"/>
      <c r="G397" s="182">
        <v>0</v>
      </c>
      <c r="H397" s="182"/>
      <c r="I397" s="182">
        <f>+'[3]alimentazione'!AM396</f>
        <v>0</v>
      </c>
      <c r="J397" s="182"/>
      <c r="K397" s="216">
        <f t="shared" si="11"/>
        <v>0</v>
      </c>
    </row>
    <row r="398" spans="1:11" ht="30">
      <c r="A398" s="181" t="s">
        <v>751</v>
      </c>
      <c r="B398" s="191"/>
      <c r="C398" s="192"/>
      <c r="D398" s="192">
        <v>10</v>
      </c>
      <c r="E398" s="169"/>
      <c r="F398" s="196" t="s">
        <v>602</v>
      </c>
      <c r="G398" s="182">
        <v>0</v>
      </c>
      <c r="H398" s="182">
        <f aca="true" t="shared" si="12" ref="H398:H405">+I398-G398</f>
        <v>2189.35</v>
      </c>
      <c r="I398" s="182">
        <f>+'[3]alimentazione'!AM397</f>
        <v>2189.35</v>
      </c>
      <c r="J398" s="182">
        <v>18.49</v>
      </c>
      <c r="K398" s="216">
        <f t="shared" si="11"/>
        <v>0</v>
      </c>
    </row>
    <row r="399" spans="1:11" ht="30">
      <c r="A399" s="181" t="s">
        <v>751</v>
      </c>
      <c r="B399" s="191"/>
      <c r="C399" s="192"/>
      <c r="D399" s="192">
        <v>20</v>
      </c>
      <c r="E399" s="169"/>
      <c r="F399" s="196" t="s">
        <v>603</v>
      </c>
      <c r="G399" s="182">
        <v>0</v>
      </c>
      <c r="H399" s="182">
        <f t="shared" si="12"/>
        <v>5612.13</v>
      </c>
      <c r="I399" s="182">
        <f>+'[3]alimentazione'!AM398</f>
        <v>5612.13</v>
      </c>
      <c r="J399" s="182">
        <v>55051.8</v>
      </c>
      <c r="K399" s="216">
        <f t="shared" si="11"/>
        <v>0</v>
      </c>
    </row>
    <row r="400" spans="1:11" ht="30">
      <c r="A400" s="181" t="s">
        <v>751</v>
      </c>
      <c r="B400" s="191"/>
      <c r="C400" s="192"/>
      <c r="D400" s="192">
        <v>30</v>
      </c>
      <c r="E400" s="169"/>
      <c r="F400" s="196" t="s">
        <v>604</v>
      </c>
      <c r="G400" s="182">
        <v>0</v>
      </c>
      <c r="H400" s="182">
        <f t="shared" si="12"/>
        <v>0</v>
      </c>
      <c r="I400" s="182">
        <f>+'[3]alimentazione'!AM399</f>
        <v>0</v>
      </c>
      <c r="J400" s="182">
        <v>19785.95</v>
      </c>
      <c r="K400" s="216">
        <f t="shared" si="11"/>
        <v>0</v>
      </c>
    </row>
    <row r="401" spans="1:11" ht="30">
      <c r="A401" s="181" t="s">
        <v>751</v>
      </c>
      <c r="B401" s="191"/>
      <c r="C401" s="192"/>
      <c r="D401" s="192">
        <v>40</v>
      </c>
      <c r="E401" s="169"/>
      <c r="F401" s="196" t="s">
        <v>605</v>
      </c>
      <c r="G401" s="182">
        <v>0</v>
      </c>
      <c r="H401" s="182">
        <f t="shared" si="12"/>
        <v>131527.92</v>
      </c>
      <c r="I401" s="182">
        <f>+'[3]alimentazione'!AM400</f>
        <v>131527.92</v>
      </c>
      <c r="J401" s="182">
        <v>159500.16</v>
      </c>
      <c r="K401" s="216">
        <f t="shared" si="11"/>
        <v>0</v>
      </c>
    </row>
    <row r="402" spans="1:11" ht="30">
      <c r="A402" s="181" t="s">
        <v>751</v>
      </c>
      <c r="B402" s="191"/>
      <c r="C402" s="192"/>
      <c r="D402" s="192">
        <v>50</v>
      </c>
      <c r="E402" s="169"/>
      <c r="F402" s="196" t="s">
        <v>606</v>
      </c>
      <c r="G402" s="182">
        <v>0</v>
      </c>
      <c r="H402" s="182">
        <f t="shared" si="12"/>
        <v>0</v>
      </c>
      <c r="I402" s="182">
        <f>+'[3]alimentazione'!AM401</f>
        <v>0</v>
      </c>
      <c r="J402" s="182">
        <v>12871.91</v>
      </c>
      <c r="K402" s="216">
        <f t="shared" si="11"/>
        <v>0</v>
      </c>
    </row>
    <row r="403" spans="1:11" ht="30">
      <c r="A403" s="181" t="s">
        <v>751</v>
      </c>
      <c r="B403" s="191"/>
      <c r="C403" s="192"/>
      <c r="D403" s="192">
        <v>60</v>
      </c>
      <c r="E403" s="169"/>
      <c r="F403" s="196" t="s">
        <v>607</v>
      </c>
      <c r="G403" s="182">
        <v>0</v>
      </c>
      <c r="H403" s="182">
        <f t="shared" si="12"/>
        <v>0</v>
      </c>
      <c r="I403" s="182">
        <f>+'[3]alimentazione'!AM402</f>
        <v>0</v>
      </c>
      <c r="J403" s="182">
        <v>30.89</v>
      </c>
      <c r="K403" s="216">
        <f t="shared" si="11"/>
        <v>0</v>
      </c>
    </row>
    <row r="404" spans="1:11" ht="30">
      <c r="A404" s="181" t="s">
        <v>751</v>
      </c>
      <c r="B404" s="191"/>
      <c r="C404" s="192"/>
      <c r="D404" s="192">
        <v>70</v>
      </c>
      <c r="E404" s="169"/>
      <c r="F404" s="196" t="s">
        <v>608</v>
      </c>
      <c r="G404" s="182">
        <v>0</v>
      </c>
      <c r="H404" s="182">
        <f t="shared" si="12"/>
        <v>28017.36</v>
      </c>
      <c r="I404" s="182">
        <f>+'[3]alimentazione'!AM403</f>
        <v>28017.36</v>
      </c>
      <c r="J404" s="182">
        <v>27830.04</v>
      </c>
      <c r="K404" s="216">
        <f t="shared" si="11"/>
        <v>0</v>
      </c>
    </row>
    <row r="405" spans="1:11" ht="15">
      <c r="A405" s="181" t="s">
        <v>751</v>
      </c>
      <c r="B405" s="191"/>
      <c r="C405" s="192">
        <v>200</v>
      </c>
      <c r="D405" s="192">
        <v>0</v>
      </c>
      <c r="E405" s="169" t="s">
        <v>16</v>
      </c>
      <c r="F405" s="169"/>
      <c r="G405" s="182">
        <v>0</v>
      </c>
      <c r="H405" s="182">
        <f t="shared" si="12"/>
        <v>35512.43</v>
      </c>
      <c r="I405" s="182">
        <f>+'[3]alimentazione'!AM404</f>
        <v>35512.43</v>
      </c>
      <c r="J405" s="182">
        <v>86541.57</v>
      </c>
      <c r="K405" s="216">
        <f t="shared" si="11"/>
        <v>0</v>
      </c>
    </row>
    <row r="406" spans="1:11" ht="15">
      <c r="A406" s="181" t="s">
        <v>751</v>
      </c>
      <c r="B406" s="191"/>
      <c r="C406" s="192">
        <v>250</v>
      </c>
      <c r="D406" s="192">
        <v>0</v>
      </c>
      <c r="E406" s="169" t="s">
        <v>901</v>
      </c>
      <c r="F406" s="169"/>
      <c r="G406" s="182">
        <v>0</v>
      </c>
      <c r="H406" s="182"/>
      <c r="I406" s="182">
        <f>+'[3]alimentazione'!AM405</f>
        <v>0</v>
      </c>
      <c r="J406" s="182"/>
      <c r="K406" s="216">
        <f t="shared" si="11"/>
        <v>0</v>
      </c>
    </row>
    <row r="407" spans="1:11" ht="15">
      <c r="A407" s="181"/>
      <c r="B407" s="191"/>
      <c r="C407" s="192">
        <v>300</v>
      </c>
      <c r="D407" s="192">
        <v>0</v>
      </c>
      <c r="E407" s="169" t="s">
        <v>902</v>
      </c>
      <c r="F407" s="169"/>
      <c r="G407" s="182">
        <v>0</v>
      </c>
      <c r="H407" s="182"/>
      <c r="I407" s="182">
        <f>+'[3]alimentazione'!AM406</f>
        <v>0</v>
      </c>
      <c r="J407" s="182"/>
      <c r="K407" s="216">
        <f t="shared" si="11"/>
        <v>0</v>
      </c>
    </row>
    <row r="408" spans="1:11" ht="15">
      <c r="A408" s="181" t="s">
        <v>751</v>
      </c>
      <c r="B408" s="191"/>
      <c r="C408" s="192"/>
      <c r="D408" s="192">
        <v>10</v>
      </c>
      <c r="E408" s="169"/>
      <c r="F408" s="169" t="s">
        <v>609</v>
      </c>
      <c r="G408" s="182">
        <v>0</v>
      </c>
      <c r="H408" s="182"/>
      <c r="I408" s="182">
        <f>+'[3]alimentazione'!AM407</f>
        <v>0</v>
      </c>
      <c r="K408" s="216">
        <f t="shared" si="11"/>
        <v>0</v>
      </c>
    </row>
    <row r="409" spans="1:11" ht="15">
      <c r="A409" s="181" t="s">
        <v>751</v>
      </c>
      <c r="B409" s="191"/>
      <c r="C409" s="192"/>
      <c r="D409" s="192">
        <v>20</v>
      </c>
      <c r="E409" s="169"/>
      <c r="F409" s="169" t="s">
        <v>610</v>
      </c>
      <c r="G409" s="182">
        <v>0</v>
      </c>
      <c r="H409" s="182"/>
      <c r="I409" s="182">
        <f>+'[3]alimentazione'!AM408</f>
        <v>0</v>
      </c>
      <c r="J409" s="182"/>
      <c r="K409" s="216">
        <f t="shared" si="11"/>
        <v>0</v>
      </c>
    </row>
    <row r="410" spans="1:11" ht="15">
      <c r="A410" s="181" t="s">
        <v>751</v>
      </c>
      <c r="B410" s="191"/>
      <c r="C410" s="192">
        <v>350</v>
      </c>
      <c r="D410" s="192">
        <v>0</v>
      </c>
      <c r="E410" s="169" t="s">
        <v>903</v>
      </c>
      <c r="F410" s="169"/>
      <c r="G410" s="187">
        <v>0</v>
      </c>
      <c r="H410" s="182">
        <f>+I410-G410</f>
        <v>0</v>
      </c>
      <c r="I410" s="182">
        <f>+'[3]alimentazione'!AM409</f>
        <v>0</v>
      </c>
      <c r="J410" s="182">
        <v>8459.08</v>
      </c>
      <c r="K410" s="216">
        <f t="shared" si="11"/>
        <v>0</v>
      </c>
    </row>
    <row r="411" spans="1:11" ht="15">
      <c r="A411" s="181"/>
      <c r="B411" s="191"/>
      <c r="C411" s="192">
        <v>400</v>
      </c>
      <c r="D411" s="192">
        <v>0</v>
      </c>
      <c r="E411" s="169" t="s">
        <v>904</v>
      </c>
      <c r="F411" s="169"/>
      <c r="G411" s="182">
        <v>0</v>
      </c>
      <c r="H411" s="182"/>
      <c r="I411" s="182">
        <f>+'[3]alimentazione'!AM410</f>
        <v>0</v>
      </c>
      <c r="J411" s="182"/>
      <c r="K411" s="216">
        <f t="shared" si="11"/>
        <v>0</v>
      </c>
    </row>
    <row r="412" spans="1:11" ht="15">
      <c r="A412" s="181" t="s">
        <v>751</v>
      </c>
      <c r="B412" s="191"/>
      <c r="C412" s="192"/>
      <c r="D412" s="192">
        <v>10</v>
      </c>
      <c r="E412" s="169"/>
      <c r="F412" s="169" t="s">
        <v>611</v>
      </c>
      <c r="G412" s="182">
        <v>0</v>
      </c>
      <c r="H412" s="182"/>
      <c r="I412" s="182">
        <f>+'[3]alimentazione'!AM411</f>
        <v>0</v>
      </c>
      <c r="J412" s="182"/>
      <c r="K412" s="216">
        <f t="shared" si="11"/>
        <v>0</v>
      </c>
    </row>
    <row r="413" spans="1:11" ht="15">
      <c r="A413" s="181" t="s">
        <v>751</v>
      </c>
      <c r="B413" s="191"/>
      <c r="C413" s="192"/>
      <c r="D413" s="192">
        <v>20</v>
      </c>
      <c r="E413" s="169"/>
      <c r="F413" s="169" t="s">
        <v>612</v>
      </c>
      <c r="G413" s="182">
        <v>0</v>
      </c>
      <c r="H413" s="182"/>
      <c r="I413" s="182">
        <f>+'[3]alimentazione'!AM412</f>
        <v>0</v>
      </c>
      <c r="J413" s="182"/>
      <c r="K413" s="216">
        <f t="shared" si="11"/>
        <v>0</v>
      </c>
    </row>
    <row r="414" spans="1:11" ht="15">
      <c r="A414" s="181" t="s">
        <v>751</v>
      </c>
      <c r="B414" s="191"/>
      <c r="C414" s="192"/>
      <c r="D414" s="192">
        <v>30</v>
      </c>
      <c r="E414" s="169"/>
      <c r="F414" s="169" t="s">
        <v>613</v>
      </c>
      <c r="G414" s="182">
        <v>0</v>
      </c>
      <c r="H414" s="182"/>
      <c r="I414" s="182">
        <f>+'[3]alimentazione'!AM413</f>
        <v>0</v>
      </c>
      <c r="J414" s="182"/>
      <c r="K414" s="216">
        <f t="shared" si="11"/>
        <v>0</v>
      </c>
    </row>
    <row r="415" spans="1:11" ht="15">
      <c r="A415" s="181" t="s">
        <v>751</v>
      </c>
      <c r="B415" s="191"/>
      <c r="C415" s="192"/>
      <c r="D415" s="192">
        <v>40</v>
      </c>
      <c r="E415" s="169"/>
      <c r="F415" s="169" t="s">
        <v>614</v>
      </c>
      <c r="G415" s="182">
        <v>0</v>
      </c>
      <c r="H415" s="182"/>
      <c r="I415" s="182">
        <f>+'[3]alimentazione'!AM414</f>
        <v>0</v>
      </c>
      <c r="J415" s="182"/>
      <c r="K415" s="216">
        <f t="shared" si="11"/>
        <v>0</v>
      </c>
    </row>
    <row r="416" spans="1:11" ht="15">
      <c r="A416" s="181" t="s">
        <v>751</v>
      </c>
      <c r="B416" s="191"/>
      <c r="C416" s="192">
        <v>450</v>
      </c>
      <c r="D416" s="192">
        <v>0</v>
      </c>
      <c r="E416" s="169" t="s">
        <v>905</v>
      </c>
      <c r="F416" s="169"/>
      <c r="G416" s="182">
        <v>0</v>
      </c>
      <c r="H416" s="182"/>
      <c r="I416" s="182">
        <f>+'[3]alimentazione'!AM415</f>
        <v>0</v>
      </c>
      <c r="J416" s="182"/>
      <c r="K416" s="216">
        <f t="shared" si="11"/>
        <v>0</v>
      </c>
    </row>
    <row r="417" spans="1:11" ht="15">
      <c r="A417" s="181"/>
      <c r="B417" s="191"/>
      <c r="C417" s="192">
        <v>500</v>
      </c>
      <c r="D417" s="192">
        <v>0</v>
      </c>
      <c r="E417" s="169" t="s">
        <v>906</v>
      </c>
      <c r="F417" s="169"/>
      <c r="G417" s="182">
        <v>0</v>
      </c>
      <c r="H417" s="182"/>
      <c r="I417" s="182">
        <f>+'[3]alimentazione'!AM416</f>
        <v>0</v>
      </c>
      <c r="J417" s="182"/>
      <c r="K417" s="216">
        <f t="shared" si="11"/>
        <v>0</v>
      </c>
    </row>
    <row r="418" spans="1:11" ht="15">
      <c r="A418" s="181" t="s">
        <v>751</v>
      </c>
      <c r="B418" s="191"/>
      <c r="C418" s="192"/>
      <c r="D418" s="192">
        <v>10</v>
      </c>
      <c r="E418" s="169"/>
      <c r="F418" s="169" t="s">
        <v>615</v>
      </c>
      <c r="G418" s="182">
        <v>0</v>
      </c>
      <c r="H418" s="182"/>
      <c r="I418" s="182">
        <f>+'[3]alimentazione'!AM417</f>
        <v>0</v>
      </c>
      <c r="J418" s="182"/>
      <c r="K418" s="216">
        <f t="shared" si="11"/>
        <v>0</v>
      </c>
    </row>
    <row r="419" spans="1:11" ht="15">
      <c r="A419" s="181" t="s">
        <v>751</v>
      </c>
      <c r="B419" s="191"/>
      <c r="C419" s="192"/>
      <c r="D419" s="192">
        <v>20</v>
      </c>
      <c r="E419" s="169"/>
      <c r="F419" s="169" t="s">
        <v>616</v>
      </c>
      <c r="G419" s="182">
        <v>0</v>
      </c>
      <c r="H419" s="182"/>
      <c r="I419" s="182">
        <f>+'[3]alimentazione'!AM418</f>
        <v>0</v>
      </c>
      <c r="J419" s="182"/>
      <c r="K419" s="216">
        <f t="shared" si="11"/>
        <v>0</v>
      </c>
    </row>
    <row r="420" spans="1:11" ht="15">
      <c r="A420" s="181" t="s">
        <v>751</v>
      </c>
      <c r="B420" s="191"/>
      <c r="C420" s="192"/>
      <c r="D420" s="192">
        <v>30</v>
      </c>
      <c r="E420" s="169"/>
      <c r="F420" s="169" t="s">
        <v>617</v>
      </c>
      <c r="G420" s="182">
        <v>0</v>
      </c>
      <c r="H420" s="182"/>
      <c r="I420" s="182">
        <f>+'[3]alimentazione'!AM419</f>
        <v>0</v>
      </c>
      <c r="J420" s="182"/>
      <c r="K420" s="216">
        <f t="shared" si="11"/>
        <v>0</v>
      </c>
    </row>
    <row r="421" spans="1:11" ht="15">
      <c r="A421" s="181" t="s">
        <v>751</v>
      </c>
      <c r="B421" s="191"/>
      <c r="C421" s="192"/>
      <c r="D421" s="192">
        <v>40</v>
      </c>
      <c r="E421" s="169"/>
      <c r="F421" s="169" t="s">
        <v>618</v>
      </c>
      <c r="G421" s="182">
        <v>0</v>
      </c>
      <c r="H421" s="182"/>
      <c r="I421" s="182">
        <f>+'[3]alimentazione'!AM420</f>
        <v>0</v>
      </c>
      <c r="K421" s="216">
        <f t="shared" si="11"/>
        <v>0</v>
      </c>
    </row>
    <row r="422" spans="1:11" ht="15">
      <c r="A422" s="181"/>
      <c r="B422" s="191"/>
      <c r="C422" s="192">
        <v>600</v>
      </c>
      <c r="D422" s="192">
        <v>0</v>
      </c>
      <c r="E422" s="169" t="s">
        <v>907</v>
      </c>
      <c r="F422" s="169"/>
      <c r="G422" s="182">
        <v>0</v>
      </c>
      <c r="H422" s="182"/>
      <c r="I422" s="182">
        <f>+'[3]alimentazione'!AM421</f>
        <v>0</v>
      </c>
      <c r="K422" s="216">
        <f t="shared" si="11"/>
        <v>0</v>
      </c>
    </row>
    <row r="423" spans="1:11" ht="15">
      <c r="A423" s="181" t="s">
        <v>751</v>
      </c>
      <c r="B423" s="191"/>
      <c r="C423" s="192"/>
      <c r="D423" s="192">
        <v>10</v>
      </c>
      <c r="E423" s="169"/>
      <c r="F423" s="169" t="s">
        <v>619</v>
      </c>
      <c r="G423" s="187">
        <v>0</v>
      </c>
      <c r="H423" s="182">
        <f>+I423-G423</f>
        <v>298014.54</v>
      </c>
      <c r="I423" s="182">
        <f>+'[3]alimentazione'!AM422</f>
        <v>298014.54</v>
      </c>
      <c r="J423" s="182">
        <v>378359.74</v>
      </c>
      <c r="K423" s="216">
        <f t="shared" si="11"/>
        <v>0</v>
      </c>
    </row>
    <row r="424" spans="1:11" ht="15">
      <c r="A424" s="181" t="s">
        <v>751</v>
      </c>
      <c r="B424" s="191"/>
      <c r="C424" s="192"/>
      <c r="D424" s="192">
        <v>20</v>
      </c>
      <c r="E424" s="169"/>
      <c r="F424" s="169" t="s">
        <v>620</v>
      </c>
      <c r="G424" s="187">
        <v>0</v>
      </c>
      <c r="H424" s="182">
        <f>+I424-G424</f>
        <v>16784.62</v>
      </c>
      <c r="I424" s="182">
        <f>+'[3]alimentazione'!AM423</f>
        <v>16784.62</v>
      </c>
      <c r="J424" s="182">
        <v>16610.66</v>
      </c>
      <c r="K424" s="216">
        <f t="shared" si="11"/>
        <v>0</v>
      </c>
    </row>
    <row r="425" spans="1:11" ht="15">
      <c r="A425" s="181" t="s">
        <v>751</v>
      </c>
      <c r="B425" s="191"/>
      <c r="C425" s="192">
        <v>700</v>
      </c>
      <c r="D425" s="192">
        <v>0</v>
      </c>
      <c r="E425" s="169" t="s">
        <v>17</v>
      </c>
      <c r="F425" s="169"/>
      <c r="G425" s="182">
        <v>0</v>
      </c>
      <c r="H425" s="182"/>
      <c r="I425" s="182">
        <f>+'[3]alimentazione'!AM424</f>
        <v>0</v>
      </c>
      <c r="J425" s="182"/>
      <c r="K425" s="216">
        <f t="shared" si="11"/>
        <v>0</v>
      </c>
    </row>
    <row r="426" spans="1:11" ht="15">
      <c r="A426" s="181"/>
      <c r="B426" s="191"/>
      <c r="C426" s="192">
        <v>750</v>
      </c>
      <c r="D426" s="192">
        <v>0</v>
      </c>
      <c r="E426" s="169" t="s">
        <v>908</v>
      </c>
      <c r="F426" s="169"/>
      <c r="G426" s="182">
        <v>0</v>
      </c>
      <c r="H426" s="182"/>
      <c r="I426" s="182">
        <f>+'[3]alimentazione'!AM425</f>
        <v>0</v>
      </c>
      <c r="J426" s="182"/>
      <c r="K426" s="216">
        <f t="shared" si="11"/>
        <v>0</v>
      </c>
    </row>
    <row r="427" spans="1:11" ht="15">
      <c r="A427" s="181" t="s">
        <v>751</v>
      </c>
      <c r="B427" s="191"/>
      <c r="C427" s="192"/>
      <c r="D427" s="192">
        <v>10</v>
      </c>
      <c r="E427" s="169"/>
      <c r="F427" s="169" t="s">
        <v>621</v>
      </c>
      <c r="G427" s="182">
        <v>0</v>
      </c>
      <c r="H427" s="182">
        <f>+I427-G427</f>
        <v>1020</v>
      </c>
      <c r="I427" s="182">
        <f>+'[3]alimentazione'!AM426</f>
        <v>1020</v>
      </c>
      <c r="J427" s="182">
        <v>18086</v>
      </c>
      <c r="K427" s="216">
        <f t="shared" si="11"/>
        <v>0</v>
      </c>
    </row>
    <row r="428" spans="1:11" ht="15">
      <c r="A428" s="181" t="s">
        <v>751</v>
      </c>
      <c r="B428" s="191"/>
      <c r="C428" s="192"/>
      <c r="D428" s="192">
        <v>20</v>
      </c>
      <c r="E428" s="169"/>
      <c r="F428" s="169" t="s">
        <v>622</v>
      </c>
      <c r="G428" s="182">
        <v>1340.37</v>
      </c>
      <c r="H428" s="182">
        <f>+I428-G428</f>
        <v>101650.01000000001</v>
      </c>
      <c r="I428" s="182">
        <f>+'[3]alimentazione'!AM427</f>
        <v>102990.38</v>
      </c>
      <c r="J428" s="182">
        <v>54430.65</v>
      </c>
      <c r="K428" s="216">
        <f t="shared" si="11"/>
        <v>0</v>
      </c>
    </row>
    <row r="429" spans="1:11" ht="15">
      <c r="A429" s="181" t="s">
        <v>751</v>
      </c>
      <c r="B429" s="191"/>
      <c r="C429" s="192">
        <v>800</v>
      </c>
      <c r="D429" s="192">
        <v>0</v>
      </c>
      <c r="E429" s="169" t="s">
        <v>18</v>
      </c>
      <c r="F429" s="169"/>
      <c r="G429" s="182">
        <v>0</v>
      </c>
      <c r="H429" s="182">
        <f>+I429-G429</f>
        <v>40760.27</v>
      </c>
      <c r="I429" s="182">
        <f>+'[3]alimentazione'!AM428</f>
        <v>40760.27</v>
      </c>
      <c r="J429" s="182">
        <v>70121.23</v>
      </c>
      <c r="K429" s="216">
        <f t="shared" si="11"/>
        <v>0</v>
      </c>
    </row>
    <row r="430" spans="1:11" ht="15">
      <c r="A430" s="181" t="s">
        <v>751</v>
      </c>
      <c r="B430" s="191"/>
      <c r="C430" s="192">
        <v>850</v>
      </c>
      <c r="D430" s="192">
        <v>0</v>
      </c>
      <c r="E430" s="169" t="s">
        <v>19</v>
      </c>
      <c r="F430" s="169"/>
      <c r="G430" s="182">
        <v>0</v>
      </c>
      <c r="H430" s="182"/>
      <c r="I430" s="182">
        <f>+'[3]alimentazione'!AM429</f>
        <v>0</v>
      </c>
      <c r="J430" s="182"/>
      <c r="K430" s="216">
        <f t="shared" si="11"/>
        <v>0</v>
      </c>
    </row>
    <row r="431" spans="1:11" ht="15">
      <c r="A431" s="181"/>
      <c r="B431" s="191"/>
      <c r="C431" s="192">
        <v>900</v>
      </c>
      <c r="D431" s="192">
        <v>0</v>
      </c>
      <c r="E431" s="169" t="s">
        <v>909</v>
      </c>
      <c r="F431" s="169"/>
      <c r="G431" s="182">
        <v>0</v>
      </c>
      <c r="H431" s="182"/>
      <c r="I431" s="182">
        <f>+'[3]alimentazione'!AM430</f>
        <v>0</v>
      </c>
      <c r="J431" s="182"/>
      <c r="K431" s="216">
        <f t="shared" si="11"/>
        <v>0</v>
      </c>
    </row>
    <row r="432" spans="1:11" ht="15">
      <c r="A432" s="181" t="s">
        <v>751</v>
      </c>
      <c r="B432" s="191"/>
      <c r="C432" s="192"/>
      <c r="D432" s="192">
        <v>10</v>
      </c>
      <c r="E432" s="169"/>
      <c r="F432" s="169" t="s">
        <v>20</v>
      </c>
      <c r="G432" s="182">
        <v>0</v>
      </c>
      <c r="H432" s="182"/>
      <c r="I432" s="182">
        <f>+'[3]alimentazione'!AM431</f>
        <v>0</v>
      </c>
      <c r="J432" s="182"/>
      <c r="K432" s="216">
        <f t="shared" si="11"/>
        <v>0</v>
      </c>
    </row>
    <row r="433" spans="1:11" ht="15">
      <c r="A433" s="181" t="s">
        <v>751</v>
      </c>
      <c r="B433" s="197"/>
      <c r="C433" s="198"/>
      <c r="D433" s="192">
        <v>20</v>
      </c>
      <c r="E433" s="169"/>
      <c r="F433" s="169" t="s">
        <v>623</v>
      </c>
      <c r="G433" s="182"/>
      <c r="H433" s="182">
        <f>+I433-G433</f>
        <v>783.29</v>
      </c>
      <c r="I433" s="182">
        <f>+'[3]alimentazione'!AM432</f>
        <v>783.29</v>
      </c>
      <c r="J433" s="182">
        <v>775.2</v>
      </c>
      <c r="K433" s="216">
        <f t="shared" si="11"/>
        <v>0</v>
      </c>
    </row>
    <row r="434" spans="1:11" ht="15">
      <c r="A434" s="181" t="s">
        <v>751</v>
      </c>
      <c r="B434" s="191"/>
      <c r="C434" s="192"/>
      <c r="D434" s="192">
        <v>90</v>
      </c>
      <c r="E434" s="169"/>
      <c r="F434" s="169" t="s">
        <v>909</v>
      </c>
      <c r="G434" s="182">
        <v>115.64</v>
      </c>
      <c r="H434" s="182">
        <f>+I434-G434</f>
        <v>29351.98</v>
      </c>
      <c r="I434" s="182">
        <f>+'[3]alimentazione'!AM433</f>
        <v>29467.62</v>
      </c>
      <c r="J434" s="182">
        <v>36769.72</v>
      </c>
      <c r="K434" s="216">
        <f t="shared" si="11"/>
        <v>0</v>
      </c>
    </row>
    <row r="435" spans="1:11" ht="15">
      <c r="A435" s="181"/>
      <c r="B435" s="191"/>
      <c r="C435" s="192"/>
      <c r="D435" s="192"/>
      <c r="E435" s="169"/>
      <c r="F435" s="169"/>
      <c r="G435" s="182">
        <v>0</v>
      </c>
      <c r="H435" s="182"/>
      <c r="I435" s="182">
        <f>+'[3]alimentazione'!AM434</f>
        <v>0</v>
      </c>
      <c r="J435" s="182"/>
      <c r="K435" s="216">
        <f t="shared" si="11"/>
        <v>0</v>
      </c>
    </row>
    <row r="436" spans="1:11" ht="12.75" customHeight="1">
      <c r="A436" s="181"/>
      <c r="B436" s="199">
        <v>455</v>
      </c>
      <c r="C436" s="200">
        <v>0</v>
      </c>
      <c r="D436" s="200">
        <v>0</v>
      </c>
      <c r="E436" s="371" t="s">
        <v>624</v>
      </c>
      <c r="F436" s="371"/>
      <c r="G436" s="182">
        <v>0</v>
      </c>
      <c r="H436" s="182"/>
      <c r="I436" s="182">
        <f>+'[3]alimentazione'!AM435</f>
        <v>0</v>
      </c>
      <c r="J436" s="182"/>
      <c r="K436" s="216">
        <f t="shared" si="11"/>
        <v>0</v>
      </c>
    </row>
    <row r="437" spans="1:11" ht="15.75" customHeight="1">
      <c r="A437" s="181" t="s">
        <v>747</v>
      </c>
      <c r="B437" s="199"/>
      <c r="C437" s="200">
        <v>101</v>
      </c>
      <c r="D437" s="200">
        <v>0</v>
      </c>
      <c r="E437" s="371" t="s">
        <v>625</v>
      </c>
      <c r="F437" s="371"/>
      <c r="G437" s="182">
        <v>0</v>
      </c>
      <c r="H437" s="182">
        <f>+I437-G437</f>
        <v>181369.37</v>
      </c>
      <c r="I437" s="182">
        <f>+'[3]alimentazione'!AM436</f>
        <v>181369.37</v>
      </c>
      <c r="J437" s="182">
        <v>204535.43</v>
      </c>
      <c r="K437" s="216">
        <f t="shared" si="11"/>
        <v>0</v>
      </c>
    </row>
    <row r="438" spans="1:11" ht="15">
      <c r="A438" s="181" t="s">
        <v>747</v>
      </c>
      <c r="B438" s="199"/>
      <c r="C438" s="200">
        <v>102</v>
      </c>
      <c r="D438" s="200">
        <v>0</v>
      </c>
      <c r="E438" s="371" t="s">
        <v>22</v>
      </c>
      <c r="F438" s="371"/>
      <c r="G438" s="182">
        <v>0</v>
      </c>
      <c r="H438" s="182">
        <f>+I438-G438</f>
        <v>1622.59</v>
      </c>
      <c r="I438" s="182">
        <f>+'[3]alimentazione'!AM437</f>
        <v>1622.59</v>
      </c>
      <c r="J438" s="182">
        <v>932.83</v>
      </c>
      <c r="K438" s="216">
        <f t="shared" si="11"/>
        <v>0</v>
      </c>
    </row>
    <row r="439" spans="1:11" ht="12.75" customHeight="1">
      <c r="A439" s="181" t="s">
        <v>747</v>
      </c>
      <c r="B439" s="199"/>
      <c r="C439" s="200">
        <v>103</v>
      </c>
      <c r="D439" s="200">
        <v>0</v>
      </c>
      <c r="E439" s="371" t="s">
        <v>626</v>
      </c>
      <c r="F439" s="371"/>
      <c r="G439" s="182">
        <v>0</v>
      </c>
      <c r="H439" s="182">
        <f>+I439-G439</f>
        <v>21636.35</v>
      </c>
      <c r="I439" s="182">
        <f>+'[3]alimentazione'!AM438</f>
        <v>21636.35</v>
      </c>
      <c r="J439" s="182">
        <v>23542.56</v>
      </c>
      <c r="K439" s="216">
        <f t="shared" si="11"/>
        <v>0</v>
      </c>
    </row>
    <row r="440" spans="1:11" ht="15">
      <c r="A440" s="181"/>
      <c r="B440" s="191"/>
      <c r="C440" s="192"/>
      <c r="D440" s="192"/>
      <c r="E440" s="169"/>
      <c r="F440" s="169"/>
      <c r="G440" s="182">
        <v>0</v>
      </c>
      <c r="H440" s="182"/>
      <c r="I440" s="182">
        <f>+'[3]alimentazione'!AM439</f>
        <v>0</v>
      </c>
      <c r="J440" s="182"/>
      <c r="K440" s="216">
        <f t="shared" si="11"/>
        <v>0</v>
      </c>
    </row>
    <row r="441" spans="1:11" ht="12.75" customHeight="1">
      <c r="A441" s="181"/>
      <c r="B441" s="199">
        <v>456</v>
      </c>
      <c r="C441" s="200">
        <v>0</v>
      </c>
      <c r="D441" s="200">
        <v>0</v>
      </c>
      <c r="E441" s="371" t="s">
        <v>627</v>
      </c>
      <c r="F441" s="371"/>
      <c r="G441" s="182">
        <v>0</v>
      </c>
      <c r="H441" s="182"/>
      <c r="I441" s="182">
        <f>+'[3]alimentazione'!AM440</f>
        <v>0</v>
      </c>
      <c r="J441" s="182"/>
      <c r="K441" s="216">
        <f t="shared" si="11"/>
        <v>0</v>
      </c>
    </row>
    <row r="442" spans="1:11" ht="12.75" customHeight="1">
      <c r="A442" s="181" t="s">
        <v>747</v>
      </c>
      <c r="B442" s="199"/>
      <c r="C442" s="200">
        <v>101</v>
      </c>
      <c r="D442" s="200">
        <v>0</v>
      </c>
      <c r="E442" s="371" t="s">
        <v>21</v>
      </c>
      <c r="F442" s="371"/>
      <c r="G442" s="182">
        <v>0</v>
      </c>
      <c r="H442" s="182"/>
      <c r="I442" s="182">
        <f>+'[3]alimentazione'!AM441</f>
        <v>0</v>
      </c>
      <c r="J442" s="182"/>
      <c r="K442" s="216">
        <f t="shared" si="11"/>
        <v>0</v>
      </c>
    </row>
    <row r="443" spans="1:11" ht="12.75" customHeight="1">
      <c r="A443" s="181" t="s">
        <v>747</v>
      </c>
      <c r="B443" s="199"/>
      <c r="C443" s="200">
        <v>102</v>
      </c>
      <c r="D443" s="200">
        <v>0</v>
      </c>
      <c r="E443" s="371" t="s">
        <v>22</v>
      </c>
      <c r="F443" s="371"/>
      <c r="G443" s="182">
        <v>0</v>
      </c>
      <c r="H443" s="182"/>
      <c r="I443" s="182">
        <f>+'[3]alimentazione'!AM442</f>
        <v>0</v>
      </c>
      <c r="J443" s="182"/>
      <c r="K443" s="216">
        <f t="shared" si="11"/>
        <v>0</v>
      </c>
    </row>
    <row r="444" spans="1:11" ht="12.75" customHeight="1">
      <c r="A444" s="181" t="s">
        <v>747</v>
      </c>
      <c r="B444" s="199"/>
      <c r="C444" s="200">
        <v>103</v>
      </c>
      <c r="D444" s="200">
        <v>0</v>
      </c>
      <c r="E444" s="371" t="s">
        <v>626</v>
      </c>
      <c r="F444" s="371"/>
      <c r="G444" s="182">
        <v>0</v>
      </c>
      <c r="H444" s="182"/>
      <c r="I444" s="182">
        <f>+'[3]alimentazione'!AM443</f>
        <v>0</v>
      </c>
      <c r="J444" s="182"/>
      <c r="K444" s="216">
        <f t="shared" si="11"/>
        <v>0</v>
      </c>
    </row>
    <row r="445" spans="1:11" ht="15">
      <c r="A445" s="181"/>
      <c r="B445" s="191"/>
      <c r="C445" s="192"/>
      <c r="D445" s="192"/>
      <c r="E445" s="169"/>
      <c r="F445" s="169"/>
      <c r="G445" s="182">
        <v>0</v>
      </c>
      <c r="H445" s="182"/>
      <c r="I445" s="182">
        <f>+'[3]alimentazione'!AM444</f>
        <v>0</v>
      </c>
      <c r="J445" s="182"/>
      <c r="K445" s="216">
        <f t="shared" si="11"/>
        <v>0</v>
      </c>
    </row>
    <row r="446" spans="1:11" ht="12.75" customHeight="1">
      <c r="A446" s="181"/>
      <c r="B446" s="191">
        <v>457</v>
      </c>
      <c r="C446" s="192">
        <v>0</v>
      </c>
      <c r="D446" s="192">
        <v>0</v>
      </c>
      <c r="E446" s="371" t="s">
        <v>628</v>
      </c>
      <c r="F446" s="371"/>
      <c r="G446" s="182">
        <v>0</v>
      </c>
      <c r="H446" s="182"/>
      <c r="I446" s="182">
        <f>+'[3]alimentazione'!AM445</f>
        <v>0</v>
      </c>
      <c r="J446" s="182"/>
      <c r="K446" s="216">
        <f t="shared" si="11"/>
        <v>0</v>
      </c>
    </row>
    <row r="447" spans="1:11" ht="12.75" customHeight="1">
      <c r="A447" s="181" t="s">
        <v>747</v>
      </c>
      <c r="B447" s="191"/>
      <c r="C447" s="192">
        <v>101</v>
      </c>
      <c r="D447" s="192"/>
      <c r="E447" s="371" t="s">
        <v>629</v>
      </c>
      <c r="F447" s="371"/>
      <c r="G447" s="182">
        <v>0</v>
      </c>
      <c r="H447" s="182"/>
      <c r="I447" s="182">
        <f>+'[3]alimentazione'!AM446</f>
        <v>0</v>
      </c>
      <c r="J447" s="182"/>
      <c r="K447" s="216">
        <f t="shared" si="11"/>
        <v>0</v>
      </c>
    </row>
    <row r="448" spans="1:11" ht="12.75" customHeight="1">
      <c r="A448" s="181" t="s">
        <v>747</v>
      </c>
      <c r="B448" s="191"/>
      <c r="C448" s="192">
        <v>102</v>
      </c>
      <c r="D448" s="192"/>
      <c r="E448" s="371" t="s">
        <v>630</v>
      </c>
      <c r="F448" s="371"/>
      <c r="G448" s="182">
        <v>0</v>
      </c>
      <c r="H448" s="182"/>
      <c r="I448" s="182">
        <f>+'[3]alimentazione'!AM447</f>
        <v>0</v>
      </c>
      <c r="J448" s="182"/>
      <c r="K448" s="216">
        <f t="shared" si="11"/>
        <v>0</v>
      </c>
    </row>
    <row r="449" spans="1:11" ht="15">
      <c r="A449" s="181"/>
      <c r="B449" s="191"/>
      <c r="C449" s="192"/>
      <c r="D449" s="192"/>
      <c r="E449" s="169"/>
      <c r="F449" s="169"/>
      <c r="G449" s="182">
        <v>0</v>
      </c>
      <c r="H449" s="182"/>
      <c r="I449" s="182">
        <f>+'[3]alimentazione'!AM448</f>
        <v>0</v>
      </c>
      <c r="J449" s="182"/>
      <c r="K449" s="216">
        <f t="shared" si="11"/>
        <v>0</v>
      </c>
    </row>
    <row r="450" spans="1:11" ht="15">
      <c r="A450" s="181"/>
      <c r="B450" s="191">
        <v>460</v>
      </c>
      <c r="C450" s="192">
        <v>0</v>
      </c>
      <c r="D450" s="192">
        <v>0</v>
      </c>
      <c r="E450" s="373" t="s">
        <v>631</v>
      </c>
      <c r="F450" s="373"/>
      <c r="G450" s="182"/>
      <c r="H450" s="182"/>
      <c r="I450" s="182">
        <f>+'[3]alimentazione'!AM449</f>
        <v>0</v>
      </c>
      <c r="J450" s="182"/>
      <c r="K450" s="216">
        <f t="shared" si="11"/>
        <v>0</v>
      </c>
    </row>
    <row r="451" spans="1:11" ht="15">
      <c r="A451" s="181" t="s">
        <v>752</v>
      </c>
      <c r="B451" s="191"/>
      <c r="C451" s="192">
        <v>100</v>
      </c>
      <c r="D451" s="192">
        <v>0</v>
      </c>
      <c r="E451" s="169" t="s">
        <v>910</v>
      </c>
      <c r="F451" s="169"/>
      <c r="G451" s="182"/>
      <c r="H451" s="182">
        <f>+I451-G451</f>
        <v>161594.48</v>
      </c>
      <c r="I451" s="182">
        <f>+'[3]alimentazione'!AM450</f>
        <v>161594.48</v>
      </c>
      <c r="J451" s="182">
        <v>130728.12</v>
      </c>
      <c r="K451" s="216">
        <f t="shared" si="11"/>
        <v>0</v>
      </c>
    </row>
    <row r="452" spans="1:11" ht="15">
      <c r="A452" s="181" t="s">
        <v>752</v>
      </c>
      <c r="B452" s="191"/>
      <c r="C452" s="192">
        <v>200</v>
      </c>
      <c r="D452" s="192">
        <v>0</v>
      </c>
      <c r="E452" s="169" t="s">
        <v>911</v>
      </c>
      <c r="F452" s="169"/>
      <c r="G452" s="182">
        <v>0</v>
      </c>
      <c r="H452" s="182">
        <f>+I452-G452</f>
        <v>1945.44</v>
      </c>
      <c r="I452" s="182">
        <f>+'[3]alimentazione'!AM451</f>
        <v>1945.44</v>
      </c>
      <c r="J452" s="182">
        <v>1687.74</v>
      </c>
      <c r="K452" s="216">
        <f t="shared" si="11"/>
        <v>0</v>
      </c>
    </row>
    <row r="453" spans="1:11" ht="15">
      <c r="A453" s="181" t="s">
        <v>752</v>
      </c>
      <c r="B453" s="191"/>
      <c r="C453" s="192">
        <v>300</v>
      </c>
      <c r="D453" s="192">
        <v>0</v>
      </c>
      <c r="E453" s="169" t="s">
        <v>900</v>
      </c>
      <c r="F453" s="169"/>
      <c r="G453" s="182">
        <v>0</v>
      </c>
      <c r="H453" s="182">
        <f>+I453-G453</f>
        <v>13693.59</v>
      </c>
      <c r="I453" s="182">
        <f>+'[3]alimentazione'!AM452</f>
        <v>13693.59</v>
      </c>
      <c r="J453" s="182">
        <v>1246.66</v>
      </c>
      <c r="K453" s="216">
        <f t="shared" si="11"/>
        <v>0</v>
      </c>
    </row>
    <row r="454" spans="1:11" ht="15">
      <c r="A454" s="181"/>
      <c r="B454" s="191"/>
      <c r="C454" s="192"/>
      <c r="D454" s="192"/>
      <c r="E454" s="169"/>
      <c r="F454" s="169"/>
      <c r="G454" s="182">
        <v>0</v>
      </c>
      <c r="H454" s="182"/>
      <c r="I454" s="182">
        <f>+'[3]alimentazione'!AM453</f>
        <v>0</v>
      </c>
      <c r="J454" s="182"/>
      <c r="K454" s="216">
        <f t="shared" si="11"/>
        <v>0</v>
      </c>
    </row>
    <row r="455" spans="1:11" ht="15">
      <c r="A455" s="181"/>
      <c r="B455" s="191">
        <v>461</v>
      </c>
      <c r="C455" s="192">
        <v>0</v>
      </c>
      <c r="D455" s="192">
        <v>0</v>
      </c>
      <c r="E455" s="169" t="s">
        <v>632</v>
      </c>
      <c r="F455" s="169"/>
      <c r="G455" s="182">
        <v>0</v>
      </c>
      <c r="H455" s="182"/>
      <c r="I455" s="182">
        <f>+'[3]alimentazione'!AM454</f>
        <v>0</v>
      </c>
      <c r="J455" s="182"/>
      <c r="K455" s="216">
        <f t="shared" si="11"/>
        <v>0</v>
      </c>
    </row>
    <row r="456" spans="1:11" ht="15">
      <c r="A456" s="181" t="s">
        <v>752</v>
      </c>
      <c r="B456" s="191"/>
      <c r="C456" s="192">
        <v>100</v>
      </c>
      <c r="D456" s="192">
        <v>0</v>
      </c>
      <c r="E456" s="169" t="s">
        <v>910</v>
      </c>
      <c r="F456" s="169"/>
      <c r="G456" s="182">
        <v>0</v>
      </c>
      <c r="H456" s="182">
        <f>+I456-G456</f>
        <v>86251.68</v>
      </c>
      <c r="I456" s="182">
        <f>+'[3]alimentazione'!AM455</f>
        <v>86251.68</v>
      </c>
      <c r="J456" s="182">
        <v>85721.4</v>
      </c>
      <c r="K456" s="216">
        <f t="shared" si="11"/>
        <v>0</v>
      </c>
    </row>
    <row r="457" spans="1:11" ht="15">
      <c r="A457" s="181" t="s">
        <v>752</v>
      </c>
      <c r="B457" s="191"/>
      <c r="C457" s="192">
        <v>200</v>
      </c>
      <c r="D457" s="192">
        <v>0</v>
      </c>
      <c r="E457" s="169" t="s">
        <v>911</v>
      </c>
      <c r="F457" s="169"/>
      <c r="G457" s="182">
        <v>0</v>
      </c>
      <c r="H457" s="182"/>
      <c r="I457" s="182">
        <f>+'[3]alimentazione'!AM456</f>
        <v>0</v>
      </c>
      <c r="J457" s="182"/>
      <c r="K457" s="216">
        <f aca="true" t="shared" si="13" ref="K457:K520">+G457+H457-I457</f>
        <v>0</v>
      </c>
    </row>
    <row r="458" spans="1:11" ht="15">
      <c r="A458" s="181" t="s">
        <v>752</v>
      </c>
      <c r="B458" s="191"/>
      <c r="C458" s="192">
        <v>300</v>
      </c>
      <c r="D458" s="192">
        <v>0</v>
      </c>
      <c r="E458" s="169" t="s">
        <v>900</v>
      </c>
      <c r="F458" s="169"/>
      <c r="G458" s="182">
        <v>0</v>
      </c>
      <c r="H458" s="182"/>
      <c r="I458" s="182">
        <f>+'[3]alimentazione'!AM457</f>
        <v>0</v>
      </c>
      <c r="J458" s="182"/>
      <c r="K458" s="216">
        <f t="shared" si="13"/>
        <v>0</v>
      </c>
    </row>
    <row r="459" spans="1:11" ht="15">
      <c r="A459" s="181"/>
      <c r="B459" s="191"/>
      <c r="C459" s="192"/>
      <c r="D459" s="192"/>
      <c r="E459" s="169"/>
      <c r="F459" s="169"/>
      <c r="G459" s="182">
        <v>0</v>
      </c>
      <c r="H459" s="182"/>
      <c r="I459" s="182">
        <f>+'[3]alimentazione'!AM458</f>
        <v>0</v>
      </c>
      <c r="J459" s="182"/>
      <c r="K459" s="216">
        <f t="shared" si="13"/>
        <v>0</v>
      </c>
    </row>
    <row r="460" spans="1:11" ht="15">
      <c r="A460" s="181"/>
      <c r="B460" s="191">
        <v>465</v>
      </c>
      <c r="C460" s="192">
        <v>0</v>
      </c>
      <c r="D460" s="192">
        <v>0</v>
      </c>
      <c r="E460" s="169" t="s">
        <v>912</v>
      </c>
      <c r="F460" s="169"/>
      <c r="G460" s="182">
        <v>0</v>
      </c>
      <c r="H460" s="182"/>
      <c r="I460" s="182">
        <f>+'[3]alimentazione'!AM459</f>
        <v>0</v>
      </c>
      <c r="J460" s="182"/>
      <c r="K460" s="216">
        <f t="shared" si="13"/>
        <v>0</v>
      </c>
    </row>
    <row r="461" spans="1:11" ht="15">
      <c r="A461" s="181" t="s">
        <v>752</v>
      </c>
      <c r="B461" s="191"/>
      <c r="C461" s="192">
        <v>100</v>
      </c>
      <c r="D461" s="192">
        <v>0</v>
      </c>
      <c r="E461" s="169" t="s">
        <v>23</v>
      </c>
      <c r="F461" s="169"/>
      <c r="G461" s="182">
        <v>0</v>
      </c>
      <c r="H461" s="182"/>
      <c r="I461" s="182">
        <f>+'[3]alimentazione'!AM460</f>
        <v>0</v>
      </c>
      <c r="J461" s="182"/>
      <c r="K461" s="216">
        <f t="shared" si="13"/>
        <v>0</v>
      </c>
    </row>
    <row r="462" spans="1:11" ht="15">
      <c r="A462" s="181" t="s">
        <v>752</v>
      </c>
      <c r="B462" s="191"/>
      <c r="C462" s="192">
        <v>150</v>
      </c>
      <c r="D462" s="192">
        <v>0</v>
      </c>
      <c r="E462" s="169" t="s">
        <v>24</v>
      </c>
      <c r="F462" s="169"/>
      <c r="G462" s="182">
        <v>0</v>
      </c>
      <c r="H462" s="182">
        <f aca="true" t="shared" si="14" ref="H462:H467">+I462-G462</f>
        <v>1000.4</v>
      </c>
      <c r="I462" s="182">
        <f>+'[3]alimentazione'!AM461</f>
        <v>1000.4</v>
      </c>
      <c r="J462" s="182">
        <v>22653.43</v>
      </c>
      <c r="K462" s="216">
        <f t="shared" si="13"/>
        <v>0</v>
      </c>
    </row>
    <row r="463" spans="1:11" ht="15">
      <c r="A463" s="181" t="s">
        <v>752</v>
      </c>
      <c r="B463" s="191"/>
      <c r="C463" s="192">
        <v>200</v>
      </c>
      <c r="D463" s="192">
        <v>0</v>
      </c>
      <c r="E463" s="169" t="s">
        <v>25</v>
      </c>
      <c r="F463" s="169"/>
      <c r="G463" s="182">
        <v>0</v>
      </c>
      <c r="H463" s="182">
        <f t="shared" si="14"/>
        <v>0</v>
      </c>
      <c r="I463" s="182">
        <f>+'[3]alimentazione'!AM462</f>
        <v>0</v>
      </c>
      <c r="J463" s="182">
        <v>290.9</v>
      </c>
      <c r="K463" s="216">
        <f t="shared" si="13"/>
        <v>0</v>
      </c>
    </row>
    <row r="464" spans="1:11" ht="15">
      <c r="A464" s="181" t="s">
        <v>752</v>
      </c>
      <c r="B464" s="191"/>
      <c r="C464" s="192">
        <v>210</v>
      </c>
      <c r="D464" s="192">
        <v>0</v>
      </c>
      <c r="E464" s="169" t="s">
        <v>26</v>
      </c>
      <c r="F464" s="169"/>
      <c r="G464" s="182">
        <v>0</v>
      </c>
      <c r="H464" s="182">
        <f t="shared" si="14"/>
        <v>36834.36</v>
      </c>
      <c r="I464" s="182">
        <f>+'[3]alimentazione'!AM463</f>
        <v>36834.36</v>
      </c>
      <c r="J464" s="182">
        <v>15696.74</v>
      </c>
      <c r="K464" s="216">
        <f t="shared" si="13"/>
        <v>0</v>
      </c>
    </row>
    <row r="465" spans="1:11" ht="15">
      <c r="A465" s="181" t="s">
        <v>752</v>
      </c>
      <c r="B465" s="191"/>
      <c r="C465" s="192">
        <v>250</v>
      </c>
      <c r="D465" s="192">
        <v>0</v>
      </c>
      <c r="E465" s="169" t="s">
        <v>27</v>
      </c>
      <c r="F465" s="169"/>
      <c r="G465" s="182">
        <v>0</v>
      </c>
      <c r="H465" s="182">
        <f t="shared" si="14"/>
        <v>81236.82</v>
      </c>
      <c r="I465" s="182">
        <f>+'[3]alimentazione'!AM464</f>
        <v>81236.82</v>
      </c>
      <c r="J465" s="182">
        <v>97719.53</v>
      </c>
      <c r="K465" s="216">
        <f t="shared" si="13"/>
        <v>0</v>
      </c>
    </row>
    <row r="466" spans="1:11" ht="15">
      <c r="A466" s="181" t="s">
        <v>752</v>
      </c>
      <c r="B466" s="191"/>
      <c r="C466" s="192">
        <v>300</v>
      </c>
      <c r="D466" s="192">
        <v>0</v>
      </c>
      <c r="E466" s="169" t="s">
        <v>28</v>
      </c>
      <c r="F466" s="169"/>
      <c r="G466" s="182">
        <v>0</v>
      </c>
      <c r="H466" s="182">
        <f t="shared" si="14"/>
        <v>5298.01</v>
      </c>
      <c r="I466" s="182">
        <f>+'[3]alimentazione'!AM465</f>
        <v>5298.01</v>
      </c>
      <c r="J466" s="182">
        <v>4501.58</v>
      </c>
      <c r="K466" s="216">
        <f t="shared" si="13"/>
        <v>0</v>
      </c>
    </row>
    <row r="467" spans="1:11" ht="15">
      <c r="A467" s="181" t="s">
        <v>752</v>
      </c>
      <c r="B467" s="191"/>
      <c r="C467" s="192">
        <v>350</v>
      </c>
      <c r="D467" s="192">
        <v>0</v>
      </c>
      <c r="E467" s="169" t="s">
        <v>29</v>
      </c>
      <c r="F467" s="169"/>
      <c r="G467" s="182">
        <v>0</v>
      </c>
      <c r="H467" s="182">
        <f t="shared" si="14"/>
        <v>61889.91</v>
      </c>
      <c r="I467" s="182">
        <f>+'[3]alimentazione'!AM466</f>
        <v>61889.91</v>
      </c>
      <c r="J467" s="182">
        <v>80736.95</v>
      </c>
      <c r="K467" s="216">
        <f t="shared" si="13"/>
        <v>0</v>
      </c>
    </row>
    <row r="468" spans="1:11" ht="15">
      <c r="A468" s="181"/>
      <c r="B468" s="191"/>
      <c r="C468" s="192">
        <v>400</v>
      </c>
      <c r="D468" s="192">
        <v>0</v>
      </c>
      <c r="E468" s="169" t="s">
        <v>30</v>
      </c>
      <c r="F468" s="169"/>
      <c r="G468" s="182">
        <v>0</v>
      </c>
      <c r="H468" s="182"/>
      <c r="I468" s="182">
        <f>+'[3]alimentazione'!AM467</f>
        <v>0</v>
      </c>
      <c r="J468" s="182"/>
      <c r="K468" s="216">
        <f t="shared" si="13"/>
        <v>0</v>
      </c>
    </row>
    <row r="469" spans="1:11" ht="15">
      <c r="A469" s="181" t="s">
        <v>752</v>
      </c>
      <c r="B469" s="191"/>
      <c r="C469" s="192"/>
      <c r="D469" s="192">
        <v>10</v>
      </c>
      <c r="E469" s="169"/>
      <c r="F469" s="169" t="s">
        <v>633</v>
      </c>
      <c r="G469" s="182"/>
      <c r="H469" s="182"/>
      <c r="I469" s="182">
        <f>+'[3]alimentazione'!AM468</f>
        <v>0</v>
      </c>
      <c r="J469" s="182"/>
      <c r="K469" s="216">
        <f t="shared" si="13"/>
        <v>0</v>
      </c>
    </row>
    <row r="470" spans="1:11" ht="15">
      <c r="A470" s="181" t="s">
        <v>752</v>
      </c>
      <c r="B470" s="191"/>
      <c r="C470" s="192"/>
      <c r="D470" s="192">
        <v>20</v>
      </c>
      <c r="E470" s="169"/>
      <c r="F470" s="169" t="s">
        <v>634</v>
      </c>
      <c r="G470" s="182">
        <v>20510.54</v>
      </c>
      <c r="H470" s="182">
        <f>+I470-G470</f>
        <v>270772.75</v>
      </c>
      <c r="I470" s="182">
        <f>+'[3]alimentazione'!AM469</f>
        <v>291283.29</v>
      </c>
      <c r="J470" s="182">
        <v>289844.77</v>
      </c>
      <c r="K470" s="216">
        <f t="shared" si="13"/>
        <v>0</v>
      </c>
    </row>
    <row r="471" spans="1:11" ht="15">
      <c r="A471" s="181" t="s">
        <v>752</v>
      </c>
      <c r="B471" s="191"/>
      <c r="C471" s="192">
        <v>450</v>
      </c>
      <c r="D471" s="192">
        <v>0</v>
      </c>
      <c r="E471" s="169" t="s">
        <v>31</v>
      </c>
      <c r="F471" s="169"/>
      <c r="G471" s="182">
        <v>0</v>
      </c>
      <c r="H471" s="182">
        <f>+I471-G471</f>
        <v>37966.26</v>
      </c>
      <c r="I471" s="182">
        <f>+'[3]alimentazione'!AM470</f>
        <v>37966.26</v>
      </c>
      <c r="J471" s="182">
        <v>104883.29</v>
      </c>
      <c r="K471" s="216">
        <f t="shared" si="13"/>
        <v>0</v>
      </c>
    </row>
    <row r="472" spans="1:11" ht="15">
      <c r="A472" s="181" t="s">
        <v>752</v>
      </c>
      <c r="B472" s="191"/>
      <c r="C472" s="192">
        <v>460</v>
      </c>
      <c r="D472" s="192">
        <v>0</v>
      </c>
      <c r="E472" s="169" t="s">
        <v>32</v>
      </c>
      <c r="F472" s="169"/>
      <c r="G472" s="182">
        <v>0</v>
      </c>
      <c r="H472" s="182">
        <f>+I472-G472</f>
        <v>691.33</v>
      </c>
      <c r="I472" s="182">
        <f>+'[3]alimentazione'!AM471</f>
        <v>691.33</v>
      </c>
      <c r="J472" s="182">
        <v>1159.76</v>
      </c>
      <c r="K472" s="216">
        <f t="shared" si="13"/>
        <v>0</v>
      </c>
    </row>
    <row r="473" spans="1:11" ht="15">
      <c r="A473" s="181" t="s">
        <v>752</v>
      </c>
      <c r="B473" s="191"/>
      <c r="C473" s="192">
        <v>500</v>
      </c>
      <c r="D473" s="192">
        <v>0</v>
      </c>
      <c r="E473" s="169" t="s">
        <v>33</v>
      </c>
      <c r="F473" s="169"/>
      <c r="G473" s="182">
        <v>0</v>
      </c>
      <c r="H473" s="182">
        <f>+I473-G473</f>
        <v>1012.98</v>
      </c>
      <c r="I473" s="182">
        <f>+'[3]alimentazione'!AM472</f>
        <v>1012.98</v>
      </c>
      <c r="J473" s="187">
        <v>2595.17</v>
      </c>
      <c r="K473" s="216">
        <f t="shared" si="13"/>
        <v>0</v>
      </c>
    </row>
    <row r="474" spans="1:11" ht="15">
      <c r="A474" s="181" t="s">
        <v>752</v>
      </c>
      <c r="B474" s="191"/>
      <c r="C474" s="192">
        <v>550</v>
      </c>
      <c r="D474" s="192">
        <v>0</v>
      </c>
      <c r="E474" s="169" t="s">
        <v>635</v>
      </c>
      <c r="F474" s="169"/>
      <c r="G474" s="182"/>
      <c r="H474" s="182"/>
      <c r="I474" s="182">
        <f>+'[3]alimentazione'!AM473</f>
        <v>0</v>
      </c>
      <c r="K474" s="216">
        <f t="shared" si="13"/>
        <v>0</v>
      </c>
    </row>
    <row r="475" spans="1:11" ht="15">
      <c r="A475" s="181" t="s">
        <v>752</v>
      </c>
      <c r="B475" s="191"/>
      <c r="C475" s="192">
        <v>900</v>
      </c>
      <c r="D475" s="192">
        <v>0</v>
      </c>
      <c r="E475" s="169" t="s">
        <v>34</v>
      </c>
      <c r="F475" s="169"/>
      <c r="G475" s="182">
        <v>3756.66</v>
      </c>
      <c r="H475" s="182">
        <f>+I475-G475</f>
        <v>32763.170000000002</v>
      </c>
      <c r="I475" s="182">
        <f>+'[3]alimentazione'!AM474</f>
        <v>36519.83</v>
      </c>
      <c r="J475" s="182">
        <v>26648.96</v>
      </c>
      <c r="K475" s="216">
        <f t="shared" si="13"/>
        <v>0</v>
      </c>
    </row>
    <row r="476" spans="1:11" ht="15">
      <c r="A476" s="181"/>
      <c r="B476" s="191"/>
      <c r="C476" s="192"/>
      <c r="D476" s="192"/>
      <c r="E476" s="169"/>
      <c r="F476" s="169"/>
      <c r="H476" s="182"/>
      <c r="I476" s="182">
        <f>+'[3]alimentazione'!AM475</f>
        <v>0</v>
      </c>
      <c r="K476" s="216">
        <f t="shared" si="13"/>
        <v>0</v>
      </c>
    </row>
    <row r="477" spans="1:11" ht="15">
      <c r="A477" s="181"/>
      <c r="B477" s="191">
        <v>470</v>
      </c>
      <c r="C477" s="192">
        <v>0</v>
      </c>
      <c r="D477" s="192">
        <v>0</v>
      </c>
      <c r="E477" s="169" t="s">
        <v>913</v>
      </c>
      <c r="F477" s="169"/>
      <c r="G477" s="182"/>
      <c r="H477" s="182"/>
      <c r="I477" s="182">
        <f>+'[3]alimentazione'!AM476</f>
        <v>0</v>
      </c>
      <c r="K477" s="216">
        <f t="shared" si="13"/>
        <v>0</v>
      </c>
    </row>
    <row r="478" spans="1:11" ht="15">
      <c r="A478" s="181" t="s">
        <v>753</v>
      </c>
      <c r="B478" s="191"/>
      <c r="C478" s="192">
        <v>100</v>
      </c>
      <c r="D478" s="192">
        <v>0</v>
      </c>
      <c r="E478" s="169" t="s">
        <v>914</v>
      </c>
      <c r="F478" s="169"/>
      <c r="G478" s="187">
        <v>20956.94</v>
      </c>
      <c r="H478" s="182">
        <f aca="true" t="shared" si="15" ref="H478:H483">+I478-G478</f>
        <v>1078584.62</v>
      </c>
      <c r="I478" s="182">
        <f>+'[3]alimentazione'!AM477</f>
        <v>1099541.56</v>
      </c>
      <c r="J478" s="187">
        <v>1081492.84</v>
      </c>
      <c r="K478" s="216">
        <f t="shared" si="13"/>
        <v>0</v>
      </c>
    </row>
    <row r="479" spans="1:11" ht="15">
      <c r="A479" s="181" t="s">
        <v>753</v>
      </c>
      <c r="B479" s="191"/>
      <c r="C479" s="192">
        <v>200</v>
      </c>
      <c r="D479" s="192">
        <v>0</v>
      </c>
      <c r="E479" s="169" t="s">
        <v>915</v>
      </c>
      <c r="F479" s="169"/>
      <c r="G479" s="187">
        <v>120.51</v>
      </c>
      <c r="H479" s="182">
        <f t="shared" si="15"/>
        <v>98295.99</v>
      </c>
      <c r="I479" s="182">
        <f>+'[3]alimentazione'!AM478</f>
        <v>98416.5</v>
      </c>
      <c r="J479" s="187">
        <v>87932.96</v>
      </c>
      <c r="K479" s="216">
        <f t="shared" si="13"/>
        <v>0</v>
      </c>
    </row>
    <row r="480" spans="1:11" ht="15">
      <c r="A480" s="181" t="s">
        <v>753</v>
      </c>
      <c r="B480" s="191"/>
      <c r="C480" s="192">
        <v>300</v>
      </c>
      <c r="D480" s="192">
        <v>0</v>
      </c>
      <c r="E480" s="169" t="s">
        <v>916</v>
      </c>
      <c r="F480" s="169"/>
      <c r="G480" s="187">
        <v>6011.3</v>
      </c>
      <c r="H480" s="182">
        <f t="shared" si="15"/>
        <v>105749.67</v>
      </c>
      <c r="I480" s="182">
        <f>+'[3]alimentazione'!AM479</f>
        <v>111760.97</v>
      </c>
      <c r="J480" s="187">
        <v>130716.38</v>
      </c>
      <c r="K480" s="216">
        <f t="shared" si="13"/>
        <v>0</v>
      </c>
    </row>
    <row r="481" spans="1:11" ht="15">
      <c r="A481" s="181" t="s">
        <v>753</v>
      </c>
      <c r="B481" s="191"/>
      <c r="C481" s="192">
        <v>400</v>
      </c>
      <c r="D481" s="192">
        <v>0</v>
      </c>
      <c r="E481" s="169" t="s">
        <v>917</v>
      </c>
      <c r="F481" s="169"/>
      <c r="G481" s="187">
        <v>33337.47</v>
      </c>
      <c r="H481" s="182">
        <f t="shared" si="15"/>
        <v>366627.92000000004</v>
      </c>
      <c r="I481" s="182">
        <f>+'[3]alimentazione'!AM480</f>
        <v>399965.39</v>
      </c>
      <c r="J481" s="187">
        <v>446614.94</v>
      </c>
      <c r="K481" s="216">
        <f t="shared" si="13"/>
        <v>0</v>
      </c>
    </row>
    <row r="482" spans="1:11" ht="15">
      <c r="A482" s="181" t="s">
        <v>753</v>
      </c>
      <c r="B482" s="191"/>
      <c r="C482" s="192">
        <v>500</v>
      </c>
      <c r="D482" s="192">
        <v>0</v>
      </c>
      <c r="E482" s="169" t="s">
        <v>918</v>
      </c>
      <c r="F482" s="169"/>
      <c r="G482" s="187">
        <v>0</v>
      </c>
      <c r="H482" s="182">
        <f t="shared" si="15"/>
        <v>720</v>
      </c>
      <c r="I482" s="182">
        <f>+'[3]alimentazione'!AM481</f>
        <v>720</v>
      </c>
      <c r="J482" s="187">
        <v>720</v>
      </c>
      <c r="K482" s="216">
        <f t="shared" si="13"/>
        <v>0</v>
      </c>
    </row>
    <row r="483" spans="1:11" ht="15">
      <c r="A483" s="181" t="s">
        <v>753</v>
      </c>
      <c r="B483" s="191"/>
      <c r="C483" s="192">
        <v>600</v>
      </c>
      <c r="D483" s="192">
        <v>0</v>
      </c>
      <c r="E483" s="169" t="s">
        <v>919</v>
      </c>
      <c r="F483" s="169"/>
      <c r="G483" s="187">
        <v>0</v>
      </c>
      <c r="H483" s="182">
        <f t="shared" si="15"/>
        <v>4890.2</v>
      </c>
      <c r="I483" s="182">
        <f>+'[3]alimentazione'!AM482</f>
        <v>4890.2</v>
      </c>
      <c r="J483" s="187">
        <v>4688.67</v>
      </c>
      <c r="K483" s="216">
        <f t="shared" si="13"/>
        <v>0</v>
      </c>
    </row>
    <row r="484" spans="1:11" ht="15">
      <c r="A484" s="181" t="s">
        <v>753</v>
      </c>
      <c r="B484" s="191"/>
      <c r="C484" s="192">
        <v>700</v>
      </c>
      <c r="D484" s="192">
        <v>0</v>
      </c>
      <c r="E484" s="169" t="s">
        <v>920</v>
      </c>
      <c r="F484" s="169"/>
      <c r="G484" s="187">
        <v>0</v>
      </c>
      <c r="H484" s="182"/>
      <c r="I484" s="182">
        <f>+'[3]alimentazione'!AM483</f>
        <v>0</v>
      </c>
      <c r="K484" s="216">
        <f t="shared" si="13"/>
        <v>0</v>
      </c>
    </row>
    <row r="485" spans="1:11" ht="15">
      <c r="A485" s="181" t="s">
        <v>753</v>
      </c>
      <c r="B485" s="191"/>
      <c r="C485" s="192">
        <v>900</v>
      </c>
      <c r="D485" s="192">
        <v>0</v>
      </c>
      <c r="E485" s="169" t="s">
        <v>921</v>
      </c>
      <c r="F485" s="169"/>
      <c r="G485" s="187">
        <v>0</v>
      </c>
      <c r="H485" s="182">
        <f>+I485-G485</f>
        <v>1341.25</v>
      </c>
      <c r="I485" s="182">
        <f>+'[3]alimentazione'!AM484</f>
        <v>1341.25</v>
      </c>
      <c r="J485" s="187">
        <v>1681.21</v>
      </c>
      <c r="K485" s="216">
        <f t="shared" si="13"/>
        <v>0</v>
      </c>
    </row>
    <row r="486" spans="1:11" ht="15">
      <c r="A486" s="181"/>
      <c r="B486" s="191"/>
      <c r="C486" s="192"/>
      <c r="D486" s="192"/>
      <c r="E486" s="169"/>
      <c r="F486" s="215"/>
      <c r="G486" s="187">
        <v>0</v>
      </c>
      <c r="H486" s="182"/>
      <c r="I486" s="182">
        <f>+'[3]alimentazione'!AM485</f>
        <v>0</v>
      </c>
      <c r="K486" s="216">
        <f t="shared" si="13"/>
        <v>0</v>
      </c>
    </row>
    <row r="487" spans="1:11" ht="15">
      <c r="A487" s="181"/>
      <c r="B487" s="191">
        <v>480</v>
      </c>
      <c r="C487" s="192">
        <v>0</v>
      </c>
      <c r="D487" s="192">
        <v>0</v>
      </c>
      <c r="E487" s="169" t="s">
        <v>922</v>
      </c>
      <c r="F487" s="169"/>
      <c r="G487" s="187">
        <v>0</v>
      </c>
      <c r="H487" s="182"/>
      <c r="I487" s="182">
        <f>+'[3]alimentazione'!AM486</f>
        <v>0</v>
      </c>
      <c r="K487" s="216">
        <f t="shared" si="13"/>
        <v>0</v>
      </c>
    </row>
    <row r="488" spans="1:11" ht="15">
      <c r="A488" s="181" t="s">
        <v>754</v>
      </c>
      <c r="B488" s="191"/>
      <c r="C488" s="192">
        <v>100</v>
      </c>
      <c r="D488" s="192">
        <v>0</v>
      </c>
      <c r="E488" s="169" t="s">
        <v>923</v>
      </c>
      <c r="F488" s="169"/>
      <c r="G488" s="187">
        <v>0</v>
      </c>
      <c r="H488" s="182"/>
      <c r="I488" s="182">
        <f>+'[3]alimentazione'!AM487</f>
        <v>0</v>
      </c>
      <c r="K488" s="216">
        <f t="shared" si="13"/>
        <v>0</v>
      </c>
    </row>
    <row r="489" spans="1:11" ht="15">
      <c r="A489" s="181" t="s">
        <v>754</v>
      </c>
      <c r="B489" s="191"/>
      <c r="C489" s="192">
        <v>200</v>
      </c>
      <c r="D489" s="192">
        <v>0</v>
      </c>
      <c r="E489" s="169" t="s">
        <v>924</v>
      </c>
      <c r="F489" s="169"/>
      <c r="G489" s="187">
        <v>0</v>
      </c>
      <c r="H489" s="182"/>
      <c r="I489" s="182">
        <f>+'[3]alimentazione'!AM488</f>
        <v>0</v>
      </c>
      <c r="K489" s="216">
        <f t="shared" si="13"/>
        <v>0</v>
      </c>
    </row>
    <row r="490" spans="1:11" ht="15">
      <c r="A490" s="181" t="s">
        <v>754</v>
      </c>
      <c r="B490" s="191"/>
      <c r="C490" s="192">
        <v>300</v>
      </c>
      <c r="D490" s="192">
        <v>0</v>
      </c>
      <c r="E490" s="169" t="s">
        <v>925</v>
      </c>
      <c r="F490" s="169"/>
      <c r="G490" s="187">
        <v>0</v>
      </c>
      <c r="H490" s="182">
        <f>+I490-G490</f>
        <v>7709.5</v>
      </c>
      <c r="I490" s="182">
        <f>+'[3]alimentazione'!AM489</f>
        <v>7709.5</v>
      </c>
      <c r="J490" s="187">
        <v>10762.69</v>
      </c>
      <c r="K490" s="216">
        <f t="shared" si="13"/>
        <v>0</v>
      </c>
    </row>
    <row r="491" spans="1:11" ht="15">
      <c r="A491" s="181" t="s">
        <v>754</v>
      </c>
      <c r="B491" s="191"/>
      <c r="C491" s="192">
        <v>400</v>
      </c>
      <c r="D491" s="192">
        <v>0</v>
      </c>
      <c r="E491" s="169" t="s">
        <v>926</v>
      </c>
      <c r="F491" s="169"/>
      <c r="G491" s="187">
        <v>0</v>
      </c>
      <c r="H491" s="182"/>
      <c r="I491" s="182">
        <f>+'[3]alimentazione'!AM490</f>
        <v>0</v>
      </c>
      <c r="K491" s="216">
        <f t="shared" si="13"/>
        <v>0</v>
      </c>
    </row>
    <row r="492" spans="1:11" ht="15">
      <c r="A492" s="181"/>
      <c r="B492" s="191"/>
      <c r="C492" s="192"/>
      <c r="D492" s="192"/>
      <c r="E492" s="169"/>
      <c r="F492" s="169"/>
      <c r="G492" s="187">
        <v>0</v>
      </c>
      <c r="H492" s="182"/>
      <c r="I492" s="182">
        <f>+'[3]alimentazione'!AM491</f>
        <v>0</v>
      </c>
      <c r="K492" s="216">
        <f t="shared" si="13"/>
        <v>0</v>
      </c>
    </row>
    <row r="493" spans="1:11" ht="15">
      <c r="A493" s="181"/>
      <c r="B493" s="191">
        <v>482</v>
      </c>
      <c r="C493" s="169">
        <v>0</v>
      </c>
      <c r="D493" s="192">
        <v>0</v>
      </c>
      <c r="E493" s="169" t="s">
        <v>927</v>
      </c>
      <c r="F493" s="169"/>
      <c r="G493" s="187">
        <v>0</v>
      </c>
      <c r="H493" s="182"/>
      <c r="I493" s="182">
        <f>+'[3]alimentazione'!AM492</f>
        <v>0</v>
      </c>
      <c r="K493" s="216">
        <f t="shared" si="13"/>
        <v>0</v>
      </c>
    </row>
    <row r="494" spans="1:11" ht="15">
      <c r="A494" s="181"/>
      <c r="B494" s="191"/>
      <c r="C494" s="192">
        <v>200</v>
      </c>
      <c r="D494" s="192">
        <v>0</v>
      </c>
      <c r="E494" s="169" t="s">
        <v>928</v>
      </c>
      <c r="F494" s="169"/>
      <c r="G494" s="187">
        <v>0</v>
      </c>
      <c r="H494" s="182"/>
      <c r="I494" s="182">
        <f>+'[3]alimentazione'!AM493</f>
        <v>0</v>
      </c>
      <c r="K494" s="216">
        <f t="shared" si="13"/>
        <v>0</v>
      </c>
    </row>
    <row r="495" spans="1:11" ht="15">
      <c r="A495" s="181" t="s">
        <v>755</v>
      </c>
      <c r="B495" s="191"/>
      <c r="C495" s="192"/>
      <c r="D495" s="192">
        <v>10</v>
      </c>
      <c r="E495" s="169"/>
      <c r="F495" s="169" t="s">
        <v>122</v>
      </c>
      <c r="G495" s="187">
        <v>0</v>
      </c>
      <c r="H495" s="182">
        <f aca="true" t="shared" si="16" ref="H495:H501">+I495-G495</f>
        <v>33842.13</v>
      </c>
      <c r="I495" s="182">
        <f>+'[3]alimentazione'!AM494</f>
        <v>33842.13</v>
      </c>
      <c r="J495" s="187">
        <v>33829.52</v>
      </c>
      <c r="K495" s="216">
        <f t="shared" si="13"/>
        <v>0</v>
      </c>
    </row>
    <row r="496" spans="1:11" ht="15">
      <c r="A496" s="181" t="s">
        <v>755</v>
      </c>
      <c r="B496" s="191"/>
      <c r="C496" s="192"/>
      <c r="D496" s="192">
        <v>20</v>
      </c>
      <c r="E496" s="169"/>
      <c r="F496" s="169" t="s">
        <v>123</v>
      </c>
      <c r="G496" s="187">
        <v>0</v>
      </c>
      <c r="H496" s="182">
        <f t="shared" si="16"/>
        <v>1678351.94</v>
      </c>
      <c r="I496" s="182">
        <f>+'[3]alimentazione'!AM495</f>
        <v>1678351.94</v>
      </c>
      <c r="J496" s="187">
        <v>1629728.5</v>
      </c>
      <c r="K496" s="216">
        <f t="shared" si="13"/>
        <v>0</v>
      </c>
    </row>
    <row r="497" spans="1:11" ht="15">
      <c r="A497" s="181" t="s">
        <v>755</v>
      </c>
      <c r="B497" s="191"/>
      <c r="C497" s="192">
        <v>300</v>
      </c>
      <c r="D497" s="192">
        <v>0</v>
      </c>
      <c r="E497" s="169" t="s">
        <v>929</v>
      </c>
      <c r="F497" s="169"/>
      <c r="G497" s="187">
        <v>0</v>
      </c>
      <c r="H497" s="182">
        <f t="shared" si="16"/>
        <v>9581.75</v>
      </c>
      <c r="I497" s="182">
        <f>+'[3]alimentazione'!AM496</f>
        <v>9581.75</v>
      </c>
      <c r="J497" s="187">
        <v>5711.62</v>
      </c>
      <c r="K497" s="216">
        <f t="shared" si="13"/>
        <v>0</v>
      </c>
    </row>
    <row r="498" spans="1:11" ht="15">
      <c r="A498" s="181" t="s">
        <v>755</v>
      </c>
      <c r="B498" s="191"/>
      <c r="C498" s="192">
        <v>410</v>
      </c>
      <c r="D498" s="192">
        <v>0</v>
      </c>
      <c r="E498" s="169" t="s">
        <v>930</v>
      </c>
      <c r="F498" s="169"/>
      <c r="G498" s="187">
        <v>0</v>
      </c>
      <c r="H498" s="182">
        <f t="shared" si="16"/>
        <v>223601.64</v>
      </c>
      <c r="I498" s="182">
        <f>+'[3]alimentazione'!AM497</f>
        <v>223601.64</v>
      </c>
      <c r="J498" s="187">
        <v>233914.36</v>
      </c>
      <c r="K498" s="216">
        <f t="shared" si="13"/>
        <v>0</v>
      </c>
    </row>
    <row r="499" spans="1:11" ht="15">
      <c r="A499" s="181" t="s">
        <v>755</v>
      </c>
      <c r="B499" s="191"/>
      <c r="C499" s="192">
        <v>500</v>
      </c>
      <c r="D499" s="192">
        <v>0</v>
      </c>
      <c r="E499" s="169" t="s">
        <v>931</v>
      </c>
      <c r="F499" s="169"/>
      <c r="G499" s="187">
        <v>0</v>
      </c>
      <c r="H499" s="182">
        <f t="shared" si="16"/>
        <v>80835.03</v>
      </c>
      <c r="I499" s="182">
        <f>+'[3]alimentazione'!AM498</f>
        <v>80835.03</v>
      </c>
      <c r="J499" s="187">
        <v>114702.46</v>
      </c>
      <c r="K499" s="216">
        <f t="shared" si="13"/>
        <v>0</v>
      </c>
    </row>
    <row r="500" spans="1:11" ht="15">
      <c r="A500" s="181" t="s">
        <v>755</v>
      </c>
      <c r="B500" s="191"/>
      <c r="C500" s="192">
        <v>600</v>
      </c>
      <c r="D500" s="192">
        <v>0</v>
      </c>
      <c r="E500" s="169" t="s">
        <v>932</v>
      </c>
      <c r="F500" s="169"/>
      <c r="G500" s="187">
        <v>0</v>
      </c>
      <c r="H500" s="182">
        <f t="shared" si="16"/>
        <v>128859.5</v>
      </c>
      <c r="I500" s="182">
        <f>+'[3]alimentazione'!AM499</f>
        <v>128859.5</v>
      </c>
      <c r="J500" s="183">
        <v>150014.07</v>
      </c>
      <c r="K500" s="216">
        <f t="shared" si="13"/>
        <v>0</v>
      </c>
    </row>
    <row r="501" spans="1:11" ht="15">
      <c r="A501" s="181" t="s">
        <v>755</v>
      </c>
      <c r="B501" s="191"/>
      <c r="C501" s="192">
        <v>700</v>
      </c>
      <c r="D501" s="192">
        <v>0</v>
      </c>
      <c r="E501" s="169" t="s">
        <v>933</v>
      </c>
      <c r="F501" s="169"/>
      <c r="G501" s="187">
        <v>0</v>
      </c>
      <c r="H501" s="182">
        <f t="shared" si="16"/>
        <v>529082.76</v>
      </c>
      <c r="I501" s="182">
        <f>+'[3]alimentazione'!AM500</f>
        <v>529082.76</v>
      </c>
      <c r="J501" s="183">
        <v>536890.18</v>
      </c>
      <c r="K501" s="216">
        <f t="shared" si="13"/>
        <v>0</v>
      </c>
    </row>
    <row r="502" spans="1:11" ht="15">
      <c r="A502" s="181"/>
      <c r="B502" s="191"/>
      <c r="C502" s="192"/>
      <c r="D502" s="192"/>
      <c r="E502" s="169"/>
      <c r="F502" s="169"/>
      <c r="G502" s="183">
        <v>0</v>
      </c>
      <c r="H502" s="182"/>
      <c r="I502" s="182">
        <f>+'[3]alimentazione'!AM501</f>
        <v>0</v>
      </c>
      <c r="J502" s="183"/>
      <c r="K502" s="216">
        <f t="shared" si="13"/>
        <v>0</v>
      </c>
    </row>
    <row r="503" spans="1:11" ht="15">
      <c r="A503" s="181"/>
      <c r="B503" s="191">
        <v>485</v>
      </c>
      <c r="C503" s="192">
        <v>0</v>
      </c>
      <c r="D503" s="192">
        <v>0</v>
      </c>
      <c r="E503" s="169" t="s">
        <v>934</v>
      </c>
      <c r="F503" s="169"/>
      <c r="G503" s="183">
        <v>0</v>
      </c>
      <c r="H503" s="182"/>
      <c r="I503" s="182">
        <f>+'[3]alimentazione'!AM502</f>
        <v>0</v>
      </c>
      <c r="J503" s="201"/>
      <c r="K503" s="216">
        <f t="shared" si="13"/>
        <v>0</v>
      </c>
    </row>
    <row r="504" spans="1:11" ht="15">
      <c r="A504" s="181" t="s">
        <v>756</v>
      </c>
      <c r="B504" s="191"/>
      <c r="C504" s="192">
        <v>100</v>
      </c>
      <c r="D504" s="192">
        <v>0</v>
      </c>
      <c r="E504" s="169" t="s">
        <v>935</v>
      </c>
      <c r="F504" s="169"/>
      <c r="G504" s="183">
        <v>0</v>
      </c>
      <c r="H504" s="182"/>
      <c r="I504" s="182">
        <f>+'[3]alimentazione'!AM503</f>
        <v>0</v>
      </c>
      <c r="K504" s="216">
        <f t="shared" si="13"/>
        <v>0</v>
      </c>
    </row>
    <row r="505" spans="1:11" ht="15">
      <c r="A505" s="181" t="s">
        <v>757</v>
      </c>
      <c r="B505" s="191"/>
      <c r="C505" s="192">
        <v>200</v>
      </c>
      <c r="D505" s="192">
        <v>0</v>
      </c>
      <c r="E505" s="169" t="s">
        <v>936</v>
      </c>
      <c r="F505" s="169"/>
      <c r="G505" s="187">
        <v>156763.84</v>
      </c>
      <c r="H505" s="182">
        <f>+I505-G505</f>
        <v>151945.54</v>
      </c>
      <c r="I505" s="182">
        <f>+'[3]alimentazione'!AM504</f>
        <v>308709.38</v>
      </c>
      <c r="J505" s="183">
        <v>333601.19</v>
      </c>
      <c r="K505" s="216">
        <f t="shared" si="13"/>
        <v>0</v>
      </c>
    </row>
    <row r="506" spans="1:11" ht="15">
      <c r="A506" s="181"/>
      <c r="B506" s="191"/>
      <c r="C506" s="169">
        <v>300</v>
      </c>
      <c r="D506" s="192">
        <v>0</v>
      </c>
      <c r="E506" s="169" t="s">
        <v>937</v>
      </c>
      <c r="F506" s="169"/>
      <c r="G506" s="187">
        <v>0</v>
      </c>
      <c r="H506" s="182"/>
      <c r="I506" s="182">
        <f>+'[3]alimentazione'!AM505</f>
        <v>0</v>
      </c>
      <c r="K506" s="216">
        <f t="shared" si="13"/>
        <v>0</v>
      </c>
    </row>
    <row r="507" spans="1:11" ht="15">
      <c r="A507" s="181" t="s">
        <v>757</v>
      </c>
      <c r="B507" s="191"/>
      <c r="C507" s="169"/>
      <c r="D507" s="192">
        <v>10</v>
      </c>
      <c r="E507" s="169"/>
      <c r="F507" s="169" t="s">
        <v>35</v>
      </c>
      <c r="G507" s="183">
        <v>0</v>
      </c>
      <c r="H507" s="182"/>
      <c r="I507" s="182">
        <f>+'[3]alimentazione'!AM506</f>
        <v>0</v>
      </c>
      <c r="K507" s="216">
        <f t="shared" si="13"/>
        <v>0</v>
      </c>
    </row>
    <row r="508" spans="1:11" ht="15">
      <c r="A508" s="181" t="s">
        <v>757</v>
      </c>
      <c r="B508" s="191"/>
      <c r="C508" s="169"/>
      <c r="D508" s="192">
        <v>20</v>
      </c>
      <c r="E508" s="169"/>
      <c r="F508" s="169" t="s">
        <v>36</v>
      </c>
      <c r="G508" s="187">
        <v>0</v>
      </c>
      <c r="H508" s="182"/>
      <c r="I508" s="182">
        <f>+'[3]alimentazione'!AM507</f>
        <v>0</v>
      </c>
      <c r="K508" s="216">
        <f t="shared" si="13"/>
        <v>0</v>
      </c>
    </row>
    <row r="509" spans="1:11" ht="15">
      <c r="A509" s="181" t="s">
        <v>757</v>
      </c>
      <c r="B509" s="191"/>
      <c r="C509" s="169">
        <v>900</v>
      </c>
      <c r="D509" s="192"/>
      <c r="E509" s="169" t="s">
        <v>938</v>
      </c>
      <c r="F509" s="169"/>
      <c r="G509" s="187">
        <v>0</v>
      </c>
      <c r="H509" s="182"/>
      <c r="I509" s="182">
        <f>+'[3]alimentazione'!AM508</f>
        <v>0</v>
      </c>
      <c r="K509" s="216">
        <f t="shared" si="13"/>
        <v>0</v>
      </c>
    </row>
    <row r="510" spans="1:11" ht="15">
      <c r="A510" s="181"/>
      <c r="B510" s="191"/>
      <c r="C510" s="192"/>
      <c r="D510" s="192"/>
      <c r="E510" s="169"/>
      <c r="F510" s="194"/>
      <c r="G510" s="187">
        <v>0</v>
      </c>
      <c r="H510" s="182"/>
      <c r="I510" s="182">
        <f>+'[3]alimentazione'!AM509</f>
        <v>0</v>
      </c>
      <c r="K510" s="216">
        <f t="shared" si="13"/>
        <v>0</v>
      </c>
    </row>
    <row r="511" spans="1:11" ht="15">
      <c r="A511" s="181"/>
      <c r="B511" s="191">
        <v>487</v>
      </c>
      <c r="C511" s="192">
        <v>0</v>
      </c>
      <c r="D511" s="192"/>
      <c r="E511" s="169" t="s">
        <v>463</v>
      </c>
      <c r="F511" s="169"/>
      <c r="G511" s="187">
        <v>0</v>
      </c>
      <c r="H511" s="182"/>
      <c r="I511" s="182">
        <f>+'[3]alimentazione'!AM510</f>
        <v>0</v>
      </c>
      <c r="K511" s="216">
        <f t="shared" si="13"/>
        <v>0</v>
      </c>
    </row>
    <row r="512" spans="1:11" ht="15">
      <c r="A512" s="181" t="s">
        <v>758</v>
      </c>
      <c r="B512" s="191"/>
      <c r="C512" s="192">
        <v>100</v>
      </c>
      <c r="D512" s="192"/>
      <c r="E512" s="169" t="s">
        <v>464</v>
      </c>
      <c r="F512" s="169"/>
      <c r="G512" s="187">
        <v>9750.29</v>
      </c>
      <c r="H512" s="182">
        <f>+I512-G512</f>
        <v>294297.51</v>
      </c>
      <c r="I512" s="182">
        <v>304047.8</v>
      </c>
      <c r="J512" s="187">
        <v>261674.18</v>
      </c>
      <c r="K512" s="216">
        <f t="shared" si="13"/>
        <v>0</v>
      </c>
    </row>
    <row r="513" spans="1:11" ht="15">
      <c r="A513" s="181"/>
      <c r="B513" s="191"/>
      <c r="C513" s="192">
        <v>200</v>
      </c>
      <c r="D513" s="192"/>
      <c r="E513" s="169" t="s">
        <v>465</v>
      </c>
      <c r="F513" s="169"/>
      <c r="G513" s="187">
        <v>0</v>
      </c>
      <c r="H513" s="182"/>
      <c r="I513" s="182">
        <f>+'[3]alimentazione'!AM512</f>
        <v>0</v>
      </c>
      <c r="K513" s="216">
        <f t="shared" si="13"/>
        <v>0</v>
      </c>
    </row>
    <row r="514" spans="1:11" ht="15">
      <c r="A514" s="181" t="s">
        <v>758</v>
      </c>
      <c r="B514" s="191"/>
      <c r="C514" s="192"/>
      <c r="D514" s="192">
        <v>10</v>
      </c>
      <c r="E514" s="169"/>
      <c r="F514" s="169" t="s">
        <v>636</v>
      </c>
      <c r="G514" s="187">
        <v>0</v>
      </c>
      <c r="H514" s="182"/>
      <c r="I514" s="182">
        <f>+'[3]alimentazione'!AM513</f>
        <v>0</v>
      </c>
      <c r="K514" s="216">
        <f t="shared" si="13"/>
        <v>0</v>
      </c>
    </row>
    <row r="515" spans="1:11" ht="15">
      <c r="A515" s="181" t="s">
        <v>758</v>
      </c>
      <c r="B515" s="191"/>
      <c r="C515" s="192"/>
      <c r="D515" s="192">
        <v>20</v>
      </c>
      <c r="E515" s="169"/>
      <c r="F515" s="169" t="s">
        <v>637</v>
      </c>
      <c r="G515" s="187">
        <v>0</v>
      </c>
      <c r="H515" s="182"/>
      <c r="I515" s="182">
        <f>+'[3]alimentazione'!AM514</f>
        <v>0</v>
      </c>
      <c r="K515" s="216">
        <f t="shared" si="13"/>
        <v>0</v>
      </c>
    </row>
    <row r="516" spans="1:11" ht="45">
      <c r="A516" s="181" t="s">
        <v>758</v>
      </c>
      <c r="B516" s="191"/>
      <c r="C516" s="192"/>
      <c r="D516" s="192">
        <v>30</v>
      </c>
      <c r="E516" s="169"/>
      <c r="F516" s="196" t="s">
        <v>638</v>
      </c>
      <c r="G516" s="187">
        <v>0</v>
      </c>
      <c r="H516" s="182"/>
      <c r="I516" s="182">
        <f>+'[3]alimentazione'!AM515</f>
        <v>0</v>
      </c>
      <c r="K516" s="216">
        <f t="shared" si="13"/>
        <v>0</v>
      </c>
    </row>
    <row r="517" spans="1:11" ht="15">
      <c r="A517" s="181" t="s">
        <v>758</v>
      </c>
      <c r="B517" s="191"/>
      <c r="C517" s="192"/>
      <c r="D517" s="192">
        <v>40</v>
      </c>
      <c r="E517" s="169"/>
      <c r="F517" s="169" t="s">
        <v>639</v>
      </c>
      <c r="G517" s="187">
        <v>0</v>
      </c>
      <c r="H517" s="182"/>
      <c r="I517" s="182">
        <f>+'[3]alimentazione'!AM516</f>
        <v>0</v>
      </c>
      <c r="K517" s="216">
        <f t="shared" si="13"/>
        <v>0</v>
      </c>
    </row>
    <row r="518" spans="1:11" ht="15">
      <c r="A518" s="181" t="s">
        <v>758</v>
      </c>
      <c r="B518" s="191"/>
      <c r="C518" s="192">
        <v>300</v>
      </c>
      <c r="D518" s="192"/>
      <c r="E518" s="169" t="s">
        <v>466</v>
      </c>
      <c r="F518" s="169"/>
      <c r="G518" s="187">
        <v>0</v>
      </c>
      <c r="H518" s="182"/>
      <c r="I518" s="182">
        <f>+'[3]alimentazione'!AM517</f>
        <v>0</v>
      </c>
      <c r="K518" s="216">
        <f t="shared" si="13"/>
        <v>0</v>
      </c>
    </row>
    <row r="519" spans="1:11" ht="15">
      <c r="A519" s="181"/>
      <c r="B519" s="191"/>
      <c r="C519" s="192">
        <v>400</v>
      </c>
      <c r="D519" s="192"/>
      <c r="E519" s="169" t="s">
        <v>454</v>
      </c>
      <c r="F519" s="169"/>
      <c r="G519" s="187">
        <v>0</v>
      </c>
      <c r="H519" s="182"/>
      <c r="I519" s="182">
        <f>+'[3]alimentazione'!AM518</f>
        <v>0</v>
      </c>
      <c r="K519" s="216">
        <f t="shared" si="13"/>
        <v>0</v>
      </c>
    </row>
    <row r="520" spans="1:11" ht="15">
      <c r="A520" s="181" t="s">
        <v>758</v>
      </c>
      <c r="B520" s="191"/>
      <c r="C520" s="192"/>
      <c r="D520" s="192">
        <v>10</v>
      </c>
      <c r="E520" s="169"/>
      <c r="F520" s="169" t="s">
        <v>640</v>
      </c>
      <c r="G520" s="187">
        <v>0</v>
      </c>
      <c r="H520" s="182">
        <f>+I520-G520</f>
        <v>60000</v>
      </c>
      <c r="I520" s="182">
        <f>+'[3]alimentazione'!AM519</f>
        <v>60000</v>
      </c>
      <c r="J520" s="187">
        <v>320000</v>
      </c>
      <c r="K520" s="216">
        <f t="shared" si="13"/>
        <v>0</v>
      </c>
    </row>
    <row r="521" spans="1:11" ht="15">
      <c r="A521" s="181" t="s">
        <v>758</v>
      </c>
      <c r="B521" s="191"/>
      <c r="C521" s="192"/>
      <c r="D521" s="192">
        <v>20</v>
      </c>
      <c r="E521" s="169"/>
      <c r="F521" s="169" t="s">
        <v>641</v>
      </c>
      <c r="G521" s="187">
        <v>0</v>
      </c>
      <c r="H521" s="182">
        <f aca="true" t="shared" si="17" ref="H521:H584">+I521-G521</f>
        <v>286276</v>
      </c>
      <c r="I521" s="182">
        <f>+'[3]alimentazione'!AM520</f>
        <v>286276</v>
      </c>
      <c r="J521" s="187">
        <v>300000</v>
      </c>
      <c r="K521" s="216">
        <f aca="true" t="shared" si="18" ref="K521:K584">+G521+H521-I521</f>
        <v>0</v>
      </c>
    </row>
    <row r="522" spans="1:11" ht="15">
      <c r="A522" s="181" t="s">
        <v>758</v>
      </c>
      <c r="B522" s="191"/>
      <c r="C522" s="192"/>
      <c r="D522" s="192">
        <v>30</v>
      </c>
      <c r="E522" s="169"/>
      <c r="F522" s="169" t="s">
        <v>642</v>
      </c>
      <c r="G522" s="187">
        <v>0</v>
      </c>
      <c r="H522" s="182"/>
      <c r="I522" s="182">
        <f>+'[3]alimentazione'!AM521</f>
        <v>0</v>
      </c>
      <c r="K522" s="216">
        <f t="shared" si="18"/>
        <v>0</v>
      </c>
    </row>
    <row r="523" spans="1:12" ht="15">
      <c r="A523" s="181" t="s">
        <v>758</v>
      </c>
      <c r="B523" s="191"/>
      <c r="C523" s="192">
        <v>500</v>
      </c>
      <c r="D523" s="192">
        <v>0</v>
      </c>
      <c r="E523" s="169" t="s">
        <v>643</v>
      </c>
      <c r="F523" s="169"/>
      <c r="G523" s="187">
        <v>0</v>
      </c>
      <c r="H523" s="182">
        <f t="shared" si="17"/>
        <v>121929.87</v>
      </c>
      <c r="I523" s="182">
        <f>+'[3]alimentazione'!AM522</f>
        <v>121929.87</v>
      </c>
      <c r="J523" s="187">
        <v>147472.74</v>
      </c>
      <c r="K523" s="216">
        <f t="shared" si="18"/>
        <v>0</v>
      </c>
      <c r="L523" s="226"/>
    </row>
    <row r="524" spans="1:11" ht="15">
      <c r="A524" s="181" t="s">
        <v>758</v>
      </c>
      <c r="B524" s="191"/>
      <c r="C524" s="192">
        <v>900</v>
      </c>
      <c r="D524" s="192"/>
      <c r="E524" s="169" t="s">
        <v>455</v>
      </c>
      <c r="F524" s="169"/>
      <c r="G524" s="187">
        <v>0</v>
      </c>
      <c r="H524" s="182">
        <f t="shared" si="17"/>
        <v>233592.31</v>
      </c>
      <c r="I524" s="182">
        <f>+'[3]alimentazione'!AM523</f>
        <v>233592.31</v>
      </c>
      <c r="J524" s="187">
        <v>2106978.47</v>
      </c>
      <c r="K524" s="216">
        <f t="shared" si="18"/>
        <v>0</v>
      </c>
    </row>
    <row r="525" spans="1:11" ht="15">
      <c r="A525" s="181"/>
      <c r="B525" s="191"/>
      <c r="C525" s="192"/>
      <c r="D525" s="192"/>
      <c r="E525" s="169"/>
      <c r="F525" s="169"/>
      <c r="G525" s="187">
        <v>0</v>
      </c>
      <c r="H525" s="182"/>
      <c r="I525" s="182">
        <f>+'[3]alimentazione'!AM524</f>
        <v>0</v>
      </c>
      <c r="K525" s="216">
        <f t="shared" si="18"/>
        <v>0</v>
      </c>
    </row>
    <row r="526" spans="1:11" ht="15">
      <c r="A526" s="181"/>
      <c r="B526" s="191">
        <v>500</v>
      </c>
      <c r="C526" s="192">
        <v>0</v>
      </c>
      <c r="D526" s="192">
        <v>0</v>
      </c>
      <c r="E526" s="169" t="s">
        <v>940</v>
      </c>
      <c r="F526" s="169"/>
      <c r="G526" s="187">
        <v>0</v>
      </c>
      <c r="H526" s="182"/>
      <c r="I526" s="182">
        <f>+'[3]alimentazione'!AM525</f>
        <v>0</v>
      </c>
      <c r="K526" s="216">
        <f t="shared" si="18"/>
        <v>0</v>
      </c>
    </row>
    <row r="527" spans="1:11" ht="15">
      <c r="A527" s="181" t="s">
        <v>759</v>
      </c>
      <c r="B527" s="191"/>
      <c r="C527" s="192">
        <v>100</v>
      </c>
      <c r="D527" s="192">
        <v>0</v>
      </c>
      <c r="E527" s="169" t="s">
        <v>941</v>
      </c>
      <c r="F527" s="169"/>
      <c r="G527" s="187">
        <v>0</v>
      </c>
      <c r="H527" s="182"/>
      <c r="I527" s="182">
        <f>+'[3]alimentazione'!AM526</f>
        <v>0</v>
      </c>
      <c r="K527" s="216">
        <f t="shared" si="18"/>
        <v>0</v>
      </c>
    </row>
    <row r="528" spans="1:11" ht="15">
      <c r="A528" s="181" t="s">
        <v>759</v>
      </c>
      <c r="B528" s="191"/>
      <c r="C528" s="192">
        <v>200</v>
      </c>
      <c r="D528" s="192">
        <v>0</v>
      </c>
      <c r="E528" s="169" t="s">
        <v>942</v>
      </c>
      <c r="F528" s="169"/>
      <c r="G528" s="187">
        <v>0</v>
      </c>
      <c r="H528" s="182"/>
      <c r="I528" s="182">
        <f>+'[3]alimentazione'!AM527</f>
        <v>0</v>
      </c>
      <c r="K528" s="216">
        <f t="shared" si="18"/>
        <v>0</v>
      </c>
    </row>
    <row r="529" spans="1:11" ht="15">
      <c r="A529" s="181" t="s">
        <v>759</v>
      </c>
      <c r="B529" s="191"/>
      <c r="C529" s="374">
        <v>300</v>
      </c>
      <c r="D529" s="374">
        <v>0</v>
      </c>
      <c r="E529" s="169" t="s">
        <v>37</v>
      </c>
      <c r="F529" s="169"/>
      <c r="G529" s="187">
        <v>0</v>
      </c>
      <c r="H529" s="182"/>
      <c r="I529" s="182">
        <f>+'[3]alimentazione'!AM528</f>
        <v>0</v>
      </c>
      <c r="K529" s="216">
        <f t="shared" si="18"/>
        <v>0</v>
      </c>
    </row>
    <row r="530" spans="1:11" ht="15">
      <c r="A530" s="181" t="s">
        <v>759</v>
      </c>
      <c r="B530" s="191"/>
      <c r="C530" s="374"/>
      <c r="D530" s="374"/>
      <c r="E530" s="169" t="s">
        <v>38</v>
      </c>
      <c r="F530" s="169"/>
      <c r="G530" s="187">
        <v>0</v>
      </c>
      <c r="H530" s="182"/>
      <c r="I530" s="182">
        <f>+'[3]alimentazione'!AM529</f>
        <v>0</v>
      </c>
      <c r="K530" s="216">
        <f t="shared" si="18"/>
        <v>0</v>
      </c>
    </row>
    <row r="531" spans="1:11" ht="15">
      <c r="A531" s="181" t="s">
        <v>759</v>
      </c>
      <c r="B531" s="191"/>
      <c r="C531" s="192">
        <v>400</v>
      </c>
      <c r="D531" s="192">
        <v>0</v>
      </c>
      <c r="E531" s="169" t="s">
        <v>943</v>
      </c>
      <c r="F531" s="169"/>
      <c r="G531" s="187">
        <v>0</v>
      </c>
      <c r="H531" s="182">
        <f t="shared" si="17"/>
        <v>1662.49</v>
      </c>
      <c r="I531" s="182">
        <f>+'[3]alimentazione'!AM530</f>
        <v>1662.49</v>
      </c>
      <c r="J531" s="187">
        <v>1851.42</v>
      </c>
      <c r="K531" s="216">
        <f t="shared" si="18"/>
        <v>0</v>
      </c>
    </row>
    <row r="532" spans="1:11" ht="15">
      <c r="A532" s="181" t="s">
        <v>759</v>
      </c>
      <c r="B532" s="191"/>
      <c r="C532" s="192">
        <v>500</v>
      </c>
      <c r="D532" s="192">
        <v>0</v>
      </c>
      <c r="E532" s="169" t="s">
        <v>944</v>
      </c>
      <c r="F532" s="169"/>
      <c r="G532" s="187">
        <v>0</v>
      </c>
      <c r="H532" s="182">
        <f t="shared" si="17"/>
        <v>0</v>
      </c>
      <c r="I532" s="182">
        <f>+'[3]alimentazione'!AM531</f>
        <v>0</v>
      </c>
      <c r="J532" s="187">
        <v>0</v>
      </c>
      <c r="K532" s="216">
        <f t="shared" si="18"/>
        <v>0</v>
      </c>
    </row>
    <row r="533" spans="1:11" ht="15">
      <c r="A533" s="181" t="s">
        <v>759</v>
      </c>
      <c r="B533" s="191"/>
      <c r="C533" s="192">
        <v>600</v>
      </c>
      <c r="D533" s="192">
        <v>0</v>
      </c>
      <c r="E533" s="169" t="s">
        <v>39</v>
      </c>
      <c r="F533" s="169"/>
      <c r="G533" s="187">
        <v>0</v>
      </c>
      <c r="H533" s="182"/>
      <c r="I533" s="182">
        <f>+'[3]alimentazione'!AM532</f>
        <v>0</v>
      </c>
      <c r="K533" s="216">
        <f t="shared" si="18"/>
        <v>0</v>
      </c>
    </row>
    <row r="534" spans="1:11" ht="15">
      <c r="A534" s="181" t="s">
        <v>759</v>
      </c>
      <c r="B534" s="191"/>
      <c r="C534" s="192">
        <v>700</v>
      </c>
      <c r="D534" s="192">
        <v>0</v>
      </c>
      <c r="E534" s="169" t="s">
        <v>945</v>
      </c>
      <c r="F534" s="169"/>
      <c r="G534" s="187">
        <v>0</v>
      </c>
      <c r="H534" s="182">
        <f t="shared" si="17"/>
        <v>14.11</v>
      </c>
      <c r="I534" s="182">
        <f>+'[3]alimentazione'!AM533</f>
        <v>14.11</v>
      </c>
      <c r="J534" s="187">
        <v>89.43</v>
      </c>
      <c r="K534" s="216">
        <f t="shared" si="18"/>
        <v>0</v>
      </c>
    </row>
    <row r="535" spans="1:11" ht="15">
      <c r="A535" s="181" t="s">
        <v>759</v>
      </c>
      <c r="B535" s="191"/>
      <c r="C535" s="192">
        <v>900</v>
      </c>
      <c r="D535" s="192">
        <v>0</v>
      </c>
      <c r="E535" s="169" t="s">
        <v>946</v>
      </c>
      <c r="F535" s="169"/>
      <c r="G535" s="187">
        <v>0</v>
      </c>
      <c r="H535" s="182">
        <f t="shared" si="17"/>
        <v>10056.2</v>
      </c>
      <c r="I535" s="182">
        <f>+'[3]alimentazione'!AM534</f>
        <v>10056.2</v>
      </c>
      <c r="J535" s="187">
        <v>13398.3</v>
      </c>
      <c r="K535" s="216">
        <f t="shared" si="18"/>
        <v>0</v>
      </c>
    </row>
    <row r="536" spans="1:11" ht="15">
      <c r="A536" s="181"/>
      <c r="B536" s="191"/>
      <c r="C536" s="192"/>
      <c r="D536" s="192"/>
      <c r="E536" s="169"/>
      <c r="F536" s="169"/>
      <c r="G536" s="187">
        <v>0</v>
      </c>
      <c r="H536" s="182">
        <f t="shared" si="17"/>
        <v>0</v>
      </c>
      <c r="I536" s="182">
        <f>+'[3]alimentazione'!AM535</f>
        <v>0</v>
      </c>
      <c r="K536" s="216">
        <f t="shared" si="18"/>
        <v>0</v>
      </c>
    </row>
    <row r="537" spans="1:11" ht="15">
      <c r="A537" s="181"/>
      <c r="B537" s="191">
        <v>510</v>
      </c>
      <c r="C537" s="192">
        <v>0</v>
      </c>
      <c r="D537" s="192">
        <v>0</v>
      </c>
      <c r="E537" s="169" t="s">
        <v>947</v>
      </c>
      <c r="F537" s="169"/>
      <c r="G537" s="187">
        <v>0</v>
      </c>
      <c r="H537" s="182">
        <f t="shared" si="17"/>
        <v>0</v>
      </c>
      <c r="I537" s="182">
        <f>+'[3]alimentazione'!AM536</f>
        <v>0</v>
      </c>
      <c r="K537" s="216">
        <f t="shared" si="18"/>
        <v>0</v>
      </c>
    </row>
    <row r="538" spans="1:11" ht="15">
      <c r="A538" s="181"/>
      <c r="B538" s="191"/>
      <c r="C538" s="192">
        <v>100</v>
      </c>
      <c r="D538" s="192">
        <v>0</v>
      </c>
      <c r="E538" s="169" t="s">
        <v>948</v>
      </c>
      <c r="F538" s="169"/>
      <c r="G538" s="187">
        <v>0</v>
      </c>
      <c r="H538" s="182">
        <f t="shared" si="17"/>
        <v>0</v>
      </c>
      <c r="I538" s="182">
        <f>+'[3]alimentazione'!AM537</f>
        <v>0</v>
      </c>
      <c r="K538" s="216">
        <f t="shared" si="18"/>
        <v>0</v>
      </c>
    </row>
    <row r="539" spans="1:11" ht="30">
      <c r="A539" s="181" t="s">
        <v>760</v>
      </c>
      <c r="B539" s="191"/>
      <c r="C539" s="192"/>
      <c r="D539" s="192">
        <v>10</v>
      </c>
      <c r="E539" s="169"/>
      <c r="F539" s="196" t="s">
        <v>644</v>
      </c>
      <c r="G539" s="187">
        <v>0</v>
      </c>
      <c r="H539" s="182">
        <f t="shared" si="17"/>
        <v>11782.49</v>
      </c>
      <c r="I539" s="182">
        <f>+'[3]alimentazione'!AM538</f>
        <v>11782.49</v>
      </c>
      <c r="K539" s="216">
        <f t="shared" si="18"/>
        <v>0</v>
      </c>
    </row>
    <row r="540" spans="1:11" ht="15">
      <c r="A540" s="181" t="s">
        <v>760</v>
      </c>
      <c r="B540" s="191"/>
      <c r="C540" s="192"/>
      <c r="D540" s="192">
        <v>11</v>
      </c>
      <c r="E540" s="169"/>
      <c r="F540" s="169" t="s">
        <v>500</v>
      </c>
      <c r="G540" s="187">
        <v>0</v>
      </c>
      <c r="H540" s="182">
        <f t="shared" si="17"/>
        <v>0</v>
      </c>
      <c r="I540" s="182">
        <f>+'[3]alimentazione'!AM539</f>
        <v>0</v>
      </c>
      <c r="J540" s="187">
        <v>31266.46</v>
      </c>
      <c r="K540" s="216">
        <f t="shared" si="18"/>
        <v>0</v>
      </c>
    </row>
    <row r="541" spans="1:11" ht="30">
      <c r="A541" s="181" t="s">
        <v>760</v>
      </c>
      <c r="B541" s="191"/>
      <c r="C541" s="192"/>
      <c r="D541" s="192">
        <v>12</v>
      </c>
      <c r="E541" s="169"/>
      <c r="F541" s="196" t="s">
        <v>645</v>
      </c>
      <c r="G541" s="187">
        <v>0</v>
      </c>
      <c r="H541" s="182">
        <f t="shared" si="17"/>
        <v>0</v>
      </c>
      <c r="I541" s="182">
        <f>+'[3]alimentazione'!AM540</f>
        <v>0</v>
      </c>
      <c r="J541" s="187">
        <v>61060</v>
      </c>
      <c r="K541" s="216">
        <f t="shared" si="18"/>
        <v>0</v>
      </c>
    </row>
    <row r="542" spans="1:11" ht="30">
      <c r="A542" s="181" t="s">
        <v>760</v>
      </c>
      <c r="B542" s="191"/>
      <c r="C542" s="192"/>
      <c r="D542" s="192">
        <v>13</v>
      </c>
      <c r="E542" s="169"/>
      <c r="F542" s="196" t="s">
        <v>646</v>
      </c>
      <c r="G542" s="187">
        <v>0</v>
      </c>
      <c r="H542" s="182">
        <f t="shared" si="17"/>
        <v>16998.04</v>
      </c>
      <c r="I542" s="182">
        <f>+'[3]alimentazione'!AM541</f>
        <v>16998.04</v>
      </c>
      <c r="J542" s="187">
        <v>11621</v>
      </c>
      <c r="K542" s="216">
        <f t="shared" si="18"/>
        <v>0</v>
      </c>
    </row>
    <row r="543" spans="1:11" ht="30">
      <c r="A543" s="181" t="s">
        <v>760</v>
      </c>
      <c r="B543" s="191"/>
      <c r="C543" s="192"/>
      <c r="D543" s="192">
        <v>14</v>
      </c>
      <c r="E543" s="169"/>
      <c r="F543" s="196" t="s">
        <v>647</v>
      </c>
      <c r="G543" s="187">
        <v>0</v>
      </c>
      <c r="H543" s="182">
        <f t="shared" si="17"/>
        <v>138.92</v>
      </c>
      <c r="I543" s="182">
        <f>+'[3]alimentazione'!AM542</f>
        <v>138.92</v>
      </c>
      <c r="J543" s="187">
        <v>5938.84</v>
      </c>
      <c r="K543" s="216">
        <f t="shared" si="18"/>
        <v>0</v>
      </c>
    </row>
    <row r="544" spans="1:11" ht="30">
      <c r="A544" s="181" t="s">
        <v>760</v>
      </c>
      <c r="B544" s="191"/>
      <c r="C544" s="192"/>
      <c r="D544" s="192">
        <v>15</v>
      </c>
      <c r="E544" s="169"/>
      <c r="F544" s="196" t="s">
        <v>648</v>
      </c>
      <c r="G544" s="187">
        <v>0</v>
      </c>
      <c r="H544" s="182">
        <f t="shared" si="17"/>
        <v>416.75</v>
      </c>
      <c r="I544" s="182">
        <f>+'[3]alimentazione'!AM543</f>
        <v>416.75</v>
      </c>
      <c r="J544" s="187">
        <v>2248.7</v>
      </c>
      <c r="K544" s="216">
        <f t="shared" si="18"/>
        <v>0</v>
      </c>
    </row>
    <row r="545" spans="1:11" ht="30">
      <c r="A545" s="181" t="s">
        <v>760</v>
      </c>
      <c r="B545" s="191"/>
      <c r="C545" s="192"/>
      <c r="D545" s="192">
        <v>16</v>
      </c>
      <c r="E545" s="169"/>
      <c r="F545" s="196" t="s">
        <v>649</v>
      </c>
      <c r="G545" s="187">
        <v>0</v>
      </c>
      <c r="H545" s="182">
        <f t="shared" si="17"/>
        <v>961954.34</v>
      </c>
      <c r="I545" s="182">
        <f>+'[3]alimentazione'!AM544</f>
        <v>961954.34</v>
      </c>
      <c r="J545" s="187">
        <v>36391.2</v>
      </c>
      <c r="K545" s="216">
        <f t="shared" si="18"/>
        <v>0</v>
      </c>
    </row>
    <row r="546" spans="1:11" ht="30">
      <c r="A546" s="181" t="s">
        <v>760</v>
      </c>
      <c r="B546" s="191"/>
      <c r="C546" s="192"/>
      <c r="D546" s="192">
        <v>17</v>
      </c>
      <c r="E546" s="169"/>
      <c r="F546" s="196" t="s">
        <v>650</v>
      </c>
      <c r="G546" s="187">
        <v>0</v>
      </c>
      <c r="H546" s="182">
        <f t="shared" si="17"/>
        <v>3943.89</v>
      </c>
      <c r="I546" s="182">
        <f>+'[3]alimentazione'!AM545</f>
        <v>3943.89</v>
      </c>
      <c r="K546" s="216">
        <f t="shared" si="18"/>
        <v>0</v>
      </c>
    </row>
    <row r="547" spans="1:11" ht="30">
      <c r="A547" s="181" t="s">
        <v>760</v>
      </c>
      <c r="B547" s="191"/>
      <c r="C547" s="192"/>
      <c r="D547" s="192">
        <v>18</v>
      </c>
      <c r="E547" s="169"/>
      <c r="F547" s="196" t="s">
        <v>651</v>
      </c>
      <c r="G547" s="187">
        <v>0</v>
      </c>
      <c r="H547" s="182">
        <f t="shared" si="17"/>
        <v>951.28</v>
      </c>
      <c r="I547" s="182">
        <f>+'[3]alimentazione'!AM546</f>
        <v>951.28</v>
      </c>
      <c r="K547" s="216">
        <f t="shared" si="18"/>
        <v>0</v>
      </c>
    </row>
    <row r="548" spans="1:11" ht="30">
      <c r="A548" s="181" t="s">
        <v>760</v>
      </c>
      <c r="B548" s="191"/>
      <c r="C548" s="192"/>
      <c r="D548" s="192">
        <v>19</v>
      </c>
      <c r="E548" s="169"/>
      <c r="F548" s="196" t="s">
        <v>652</v>
      </c>
      <c r="G548" s="187">
        <v>847.59</v>
      </c>
      <c r="H548" s="182">
        <f t="shared" si="17"/>
        <v>77138.5</v>
      </c>
      <c r="I548" s="182">
        <f>+'[3]alimentazione'!AM547</f>
        <v>77986.09</v>
      </c>
      <c r="J548" s="187">
        <v>22766.16</v>
      </c>
      <c r="K548" s="216">
        <f t="shared" si="18"/>
        <v>0</v>
      </c>
    </row>
    <row r="549" spans="1:11" ht="15">
      <c r="A549" s="181" t="s">
        <v>760</v>
      </c>
      <c r="B549" s="191"/>
      <c r="C549" s="192"/>
      <c r="D549" s="192">
        <v>20</v>
      </c>
      <c r="E549" s="169"/>
      <c r="F549" s="169" t="s">
        <v>40</v>
      </c>
      <c r="G549" s="187">
        <v>0</v>
      </c>
      <c r="H549" s="182">
        <f t="shared" si="17"/>
        <v>316.04</v>
      </c>
      <c r="I549" s="182">
        <f>+'[3]alimentazione'!AM548</f>
        <v>316.04</v>
      </c>
      <c r="J549" s="187">
        <v>276.95</v>
      </c>
      <c r="K549" s="216">
        <f t="shared" si="18"/>
        <v>0</v>
      </c>
    </row>
    <row r="550" spans="1:11" ht="15">
      <c r="A550" s="181" t="s">
        <v>760</v>
      </c>
      <c r="B550" s="191"/>
      <c r="C550" s="192"/>
      <c r="D550" s="192">
        <v>30</v>
      </c>
      <c r="E550" s="169"/>
      <c r="F550" s="169" t="s">
        <v>41</v>
      </c>
      <c r="G550" s="187">
        <v>0</v>
      </c>
      <c r="H550" s="182">
        <f t="shared" si="17"/>
        <v>67.42</v>
      </c>
      <c r="I550" s="182">
        <f>+'[3]alimentazione'!AM549</f>
        <v>67.42</v>
      </c>
      <c r="J550" s="187">
        <v>79.37</v>
      </c>
      <c r="K550" s="216">
        <f t="shared" si="18"/>
        <v>0</v>
      </c>
    </row>
    <row r="551" spans="1:11" ht="15">
      <c r="A551" s="181" t="s">
        <v>760</v>
      </c>
      <c r="B551" s="191"/>
      <c r="C551" s="192"/>
      <c r="D551" s="192">
        <v>40</v>
      </c>
      <c r="E551" s="169"/>
      <c r="F551" s="169" t="s">
        <v>42</v>
      </c>
      <c r="G551" s="187">
        <v>0</v>
      </c>
      <c r="H551" s="182"/>
      <c r="I551" s="182">
        <f>+'[3]alimentazione'!AM550</f>
        <v>0</v>
      </c>
      <c r="K551" s="216">
        <f t="shared" si="18"/>
        <v>0</v>
      </c>
    </row>
    <row r="552" spans="1:11" ht="15">
      <c r="A552" s="181" t="s">
        <v>760</v>
      </c>
      <c r="B552" s="191"/>
      <c r="C552" s="192"/>
      <c r="D552" s="192">
        <v>90</v>
      </c>
      <c r="E552" s="169"/>
      <c r="F552" s="169" t="s">
        <v>653</v>
      </c>
      <c r="G552" s="187">
        <v>0</v>
      </c>
      <c r="H552" s="182">
        <f t="shared" si="17"/>
        <v>254952.71</v>
      </c>
      <c r="I552" s="182">
        <f>+'[3]alimentazione'!AM551</f>
        <v>254952.71</v>
      </c>
      <c r="J552" s="212">
        <v>311549.73</v>
      </c>
      <c r="K552" s="216">
        <f t="shared" si="18"/>
        <v>0</v>
      </c>
    </row>
    <row r="553" spans="1:11" ht="15">
      <c r="A553" s="181" t="s">
        <v>760</v>
      </c>
      <c r="B553" s="191"/>
      <c r="C553" s="192">
        <v>200</v>
      </c>
      <c r="D553" s="192">
        <v>0</v>
      </c>
      <c r="E553" s="169" t="s">
        <v>949</v>
      </c>
      <c r="F553" s="169"/>
      <c r="G553" s="187">
        <v>0</v>
      </c>
      <c r="H553" s="182"/>
      <c r="I553" s="182">
        <f>+'[3]alimentazione'!AM552</f>
        <v>0</v>
      </c>
      <c r="K553" s="216">
        <f t="shared" si="18"/>
        <v>0</v>
      </c>
    </row>
    <row r="554" spans="1:11" ht="15">
      <c r="A554" s="181"/>
      <c r="B554" s="191"/>
      <c r="C554" s="192">
        <v>300</v>
      </c>
      <c r="D554" s="192"/>
      <c r="E554" s="169"/>
      <c r="F554" s="169"/>
      <c r="G554" s="187">
        <v>0</v>
      </c>
      <c r="H554" s="182"/>
      <c r="I554" s="182">
        <f>+'[3]alimentazione'!AM553</f>
        <v>0</v>
      </c>
      <c r="K554" s="216">
        <f t="shared" si="18"/>
        <v>0</v>
      </c>
    </row>
    <row r="555" spans="1:11" ht="15">
      <c r="A555" s="181" t="s">
        <v>761</v>
      </c>
      <c r="B555" s="191"/>
      <c r="C555" s="192"/>
      <c r="D555" s="192">
        <v>10</v>
      </c>
      <c r="E555" s="169" t="s">
        <v>654</v>
      </c>
      <c r="F555" s="169"/>
      <c r="G555" s="187">
        <v>0</v>
      </c>
      <c r="H555" s="182">
        <f t="shared" si="17"/>
        <v>0</v>
      </c>
      <c r="I555" s="182">
        <f>+'[3]alimentazione'!AM554</f>
        <v>0</v>
      </c>
      <c r="J555" s="187">
        <v>23497.94</v>
      </c>
      <c r="K555" s="216">
        <f t="shared" si="18"/>
        <v>0</v>
      </c>
    </row>
    <row r="556" spans="1:11" ht="15">
      <c r="A556" s="181" t="s">
        <v>761</v>
      </c>
      <c r="B556" s="191"/>
      <c r="C556" s="192"/>
      <c r="D556" s="192">
        <v>15</v>
      </c>
      <c r="E556" s="169" t="s">
        <v>655</v>
      </c>
      <c r="F556" s="169"/>
      <c r="G556" s="187">
        <v>0</v>
      </c>
      <c r="H556" s="182">
        <f t="shared" si="17"/>
        <v>0</v>
      </c>
      <c r="I556" s="182">
        <f>+'[3]alimentazione'!AM555</f>
        <v>0</v>
      </c>
      <c r="J556" s="187">
        <v>2203596</v>
      </c>
      <c r="K556" s="216">
        <f t="shared" si="18"/>
        <v>0</v>
      </c>
    </row>
    <row r="557" spans="1:11" ht="15">
      <c r="A557" s="181" t="s">
        <v>761</v>
      </c>
      <c r="B557" s="191"/>
      <c r="C557" s="192"/>
      <c r="D557" s="192">
        <v>20</v>
      </c>
      <c r="E557" s="169" t="s">
        <v>656</v>
      </c>
      <c r="F557" s="169"/>
      <c r="G557" s="187">
        <v>0</v>
      </c>
      <c r="H557" s="182">
        <f t="shared" si="17"/>
        <v>0</v>
      </c>
      <c r="I557" s="182">
        <f>+'[3]alimentazione'!AM556</f>
        <v>0</v>
      </c>
      <c r="J557" s="187">
        <v>17.14</v>
      </c>
      <c r="K557" s="216">
        <f t="shared" si="18"/>
        <v>0</v>
      </c>
    </row>
    <row r="558" spans="1:11" ht="15">
      <c r="A558" s="181" t="s">
        <v>761</v>
      </c>
      <c r="B558" s="191"/>
      <c r="C558" s="192"/>
      <c r="D558" s="192">
        <v>25</v>
      </c>
      <c r="E558" s="169" t="s">
        <v>657</v>
      </c>
      <c r="F558" s="169"/>
      <c r="G558" s="187">
        <v>0</v>
      </c>
      <c r="H558" s="182">
        <f t="shared" si="17"/>
        <v>0</v>
      </c>
      <c r="I558" s="182">
        <f>+'[3]alimentazione'!AM557</f>
        <v>0</v>
      </c>
      <c r="K558" s="216">
        <f t="shared" si="18"/>
        <v>0</v>
      </c>
    </row>
    <row r="559" spans="1:11" ht="15">
      <c r="A559" s="181" t="s">
        <v>761</v>
      </c>
      <c r="B559" s="191"/>
      <c r="C559" s="192"/>
      <c r="D559" s="192">
        <v>30</v>
      </c>
      <c r="E559" s="169" t="s">
        <v>658</v>
      </c>
      <c r="F559" s="169"/>
      <c r="G559" s="187">
        <v>0</v>
      </c>
      <c r="H559" s="182">
        <f t="shared" si="17"/>
        <v>0.69</v>
      </c>
      <c r="I559" s="182">
        <f>+'[3]alimentazione'!AM558</f>
        <v>0.69</v>
      </c>
      <c r="K559" s="216">
        <f t="shared" si="18"/>
        <v>0</v>
      </c>
    </row>
    <row r="560" spans="1:11" ht="15">
      <c r="A560" s="181" t="s">
        <v>761</v>
      </c>
      <c r="B560" s="191"/>
      <c r="C560" s="192"/>
      <c r="D560" s="192">
        <v>35</v>
      </c>
      <c r="E560" s="169" t="s">
        <v>659</v>
      </c>
      <c r="F560" s="169"/>
      <c r="G560" s="187">
        <v>0</v>
      </c>
      <c r="H560" s="182">
        <f t="shared" si="17"/>
        <v>0</v>
      </c>
      <c r="I560" s="182">
        <f>+'[3]alimentazione'!AM559</f>
        <v>0</v>
      </c>
      <c r="K560" s="216">
        <f t="shared" si="18"/>
        <v>0</v>
      </c>
    </row>
    <row r="561" spans="1:11" ht="15">
      <c r="A561" s="181" t="s">
        <v>761</v>
      </c>
      <c r="B561" s="191"/>
      <c r="C561" s="192"/>
      <c r="D561" s="192">
        <v>40</v>
      </c>
      <c r="E561" s="169" t="s">
        <v>660</v>
      </c>
      <c r="F561" s="169"/>
      <c r="G561" s="187">
        <v>0</v>
      </c>
      <c r="H561" s="182">
        <f t="shared" si="17"/>
        <v>0</v>
      </c>
      <c r="I561" s="182">
        <f>+'[3]alimentazione'!AM560</f>
        <v>0</v>
      </c>
      <c r="J561" s="187">
        <v>969.77</v>
      </c>
      <c r="K561" s="216">
        <f t="shared" si="18"/>
        <v>0</v>
      </c>
    </row>
    <row r="562" spans="1:11" ht="15">
      <c r="A562" s="181" t="s">
        <v>761</v>
      </c>
      <c r="B562" s="191"/>
      <c r="C562" s="192"/>
      <c r="D562" s="192">
        <v>90</v>
      </c>
      <c r="E562" s="169" t="s">
        <v>661</v>
      </c>
      <c r="F562" s="169"/>
      <c r="G562" s="187">
        <v>0</v>
      </c>
      <c r="H562" s="182">
        <f t="shared" si="17"/>
        <v>865.83</v>
      </c>
      <c r="I562" s="182">
        <f>+'[3]alimentazione'!AM561</f>
        <v>865.83</v>
      </c>
      <c r="J562" s="187">
        <v>15534.37</v>
      </c>
      <c r="K562" s="216">
        <f t="shared" si="18"/>
        <v>0</v>
      </c>
    </row>
    <row r="563" spans="1:11" ht="15">
      <c r="A563" s="181"/>
      <c r="B563" s="191"/>
      <c r="C563" s="192"/>
      <c r="D563" s="192"/>
      <c r="E563" s="169"/>
      <c r="F563" s="169"/>
      <c r="G563" s="187">
        <v>0</v>
      </c>
      <c r="H563" s="182"/>
      <c r="I563" s="182">
        <f>+'[3]alimentazione'!AM562</f>
        <v>0</v>
      </c>
      <c r="K563" s="216">
        <f t="shared" si="18"/>
        <v>0</v>
      </c>
    </row>
    <row r="564" spans="1:11" ht="15">
      <c r="A564" s="181"/>
      <c r="B564" s="191">
        <v>520</v>
      </c>
      <c r="C564" s="192">
        <v>0</v>
      </c>
      <c r="D564" s="192">
        <v>0</v>
      </c>
      <c r="E564" s="169" t="s">
        <v>950</v>
      </c>
      <c r="F564" s="169"/>
      <c r="G564" s="187">
        <v>0</v>
      </c>
      <c r="H564" s="182"/>
      <c r="I564" s="182">
        <f>+'[3]alimentazione'!AM563</f>
        <v>0</v>
      </c>
      <c r="K564" s="216">
        <f t="shared" si="18"/>
        <v>0</v>
      </c>
    </row>
    <row r="565" spans="1:11" ht="15">
      <c r="A565" s="181" t="s">
        <v>752</v>
      </c>
      <c r="B565" s="191"/>
      <c r="C565" s="192">
        <v>100</v>
      </c>
      <c r="D565" s="192">
        <v>0</v>
      </c>
      <c r="E565" s="169" t="s">
        <v>951</v>
      </c>
      <c r="F565" s="169"/>
      <c r="G565" s="187">
        <v>0</v>
      </c>
      <c r="H565" s="182">
        <f t="shared" si="17"/>
        <v>23140.48</v>
      </c>
      <c r="I565" s="182">
        <f>+'[3]alimentazione'!AM564</f>
        <v>23140.48</v>
      </c>
      <c r="J565" s="187">
        <v>20484.61</v>
      </c>
      <c r="K565" s="216">
        <f t="shared" si="18"/>
        <v>0</v>
      </c>
    </row>
    <row r="566" spans="1:11" ht="15">
      <c r="A566" s="181" t="s">
        <v>762</v>
      </c>
      <c r="B566" s="191"/>
      <c r="C566" s="192">
        <v>200</v>
      </c>
      <c r="D566" s="192">
        <v>0</v>
      </c>
      <c r="E566" s="169" t="s">
        <v>952</v>
      </c>
      <c r="F566" s="169"/>
      <c r="G566" s="187">
        <v>0</v>
      </c>
      <c r="H566" s="182"/>
      <c r="I566" s="182">
        <f>+'[3]alimentazione'!AM565</f>
        <v>0</v>
      </c>
      <c r="K566" s="216">
        <f t="shared" si="18"/>
        <v>0</v>
      </c>
    </row>
    <row r="567" spans="1:11" ht="15">
      <c r="A567" s="181"/>
      <c r="B567" s="191"/>
      <c r="C567" s="192"/>
      <c r="D567" s="192"/>
      <c r="E567" s="169"/>
      <c r="F567" s="169"/>
      <c r="G567" s="187">
        <v>0</v>
      </c>
      <c r="H567" s="182"/>
      <c r="I567" s="182">
        <f>+'[3]alimentazione'!AM566</f>
        <v>0</v>
      </c>
      <c r="K567" s="216">
        <f t="shared" si="18"/>
        <v>0</v>
      </c>
    </row>
    <row r="568" spans="1:11" ht="15">
      <c r="A568" s="181"/>
      <c r="B568" s="191">
        <v>530</v>
      </c>
      <c r="C568" s="192">
        <v>0</v>
      </c>
      <c r="D568" s="192">
        <v>0</v>
      </c>
      <c r="E568" s="169" t="s">
        <v>953</v>
      </c>
      <c r="F568" s="169"/>
      <c r="G568" s="187">
        <v>0</v>
      </c>
      <c r="H568" s="182"/>
      <c r="I568" s="182">
        <f>+'[3]alimentazione'!AM567</f>
        <v>0</v>
      </c>
      <c r="K568" s="216">
        <f t="shared" si="18"/>
        <v>0</v>
      </c>
    </row>
    <row r="569" spans="1:11" ht="15">
      <c r="A569" s="181"/>
      <c r="B569" s="191"/>
      <c r="C569" s="192">
        <v>100</v>
      </c>
      <c r="D569" s="192">
        <v>0</v>
      </c>
      <c r="E569" s="169" t="s">
        <v>662</v>
      </c>
      <c r="F569" s="169"/>
      <c r="G569" s="187">
        <v>0</v>
      </c>
      <c r="H569" s="182"/>
      <c r="I569" s="182">
        <f>+'[3]alimentazione'!AM568</f>
        <v>0</v>
      </c>
      <c r="K569" s="216">
        <f t="shared" si="18"/>
        <v>0</v>
      </c>
    </row>
    <row r="570" spans="1:11" ht="15">
      <c r="A570" s="181"/>
      <c r="B570" s="191"/>
      <c r="C570" s="192"/>
      <c r="D570" s="192">
        <v>10</v>
      </c>
      <c r="E570" s="173"/>
      <c r="F570" s="169" t="s">
        <v>663</v>
      </c>
      <c r="G570" s="187">
        <v>0</v>
      </c>
      <c r="H570" s="182">
        <f t="shared" si="17"/>
        <v>200000</v>
      </c>
      <c r="I570" s="182">
        <f>+'[3]alimentazione'!AM569</f>
        <v>200000</v>
      </c>
      <c r="J570" s="187">
        <v>220000</v>
      </c>
      <c r="K570" s="216">
        <f t="shared" si="18"/>
        <v>0</v>
      </c>
    </row>
    <row r="571" spans="1:11" ht="15">
      <c r="A571" s="181"/>
      <c r="B571" s="191"/>
      <c r="C571" s="192"/>
      <c r="D571" s="192">
        <v>20</v>
      </c>
      <c r="E571" s="173"/>
      <c r="F571" s="169" t="s">
        <v>664</v>
      </c>
      <c r="G571" s="187">
        <v>0</v>
      </c>
      <c r="H571" s="182"/>
      <c r="I571" s="182">
        <f>+'[3]alimentazione'!AM570</f>
        <v>0</v>
      </c>
      <c r="K571" s="216">
        <f t="shared" si="18"/>
        <v>0</v>
      </c>
    </row>
    <row r="572" spans="1:11" ht="15">
      <c r="A572" s="181"/>
      <c r="B572" s="191"/>
      <c r="C572" s="192">
        <v>150</v>
      </c>
      <c r="D572" s="192">
        <v>0</v>
      </c>
      <c r="E572" s="169" t="s">
        <v>107</v>
      </c>
      <c r="F572" s="169"/>
      <c r="G572" s="187">
        <v>0</v>
      </c>
      <c r="H572" s="182"/>
      <c r="I572" s="182">
        <f>+'[3]alimentazione'!AM571</f>
        <v>0</v>
      </c>
      <c r="K572" s="216">
        <f t="shared" si="18"/>
        <v>0</v>
      </c>
    </row>
    <row r="573" spans="1:11" ht="15">
      <c r="A573" s="181" t="s">
        <v>412</v>
      </c>
      <c r="B573" s="191"/>
      <c r="C573" s="192"/>
      <c r="D573" s="192">
        <v>10</v>
      </c>
      <c r="E573" s="169"/>
      <c r="F573" s="169" t="s">
        <v>665</v>
      </c>
      <c r="G573" s="187">
        <v>160157.17</v>
      </c>
      <c r="H573" s="182">
        <f t="shared" si="17"/>
        <v>2572472.99</v>
      </c>
      <c r="I573" s="182">
        <f>+'[3]alimentazione'!AM572</f>
        <v>2732630.16</v>
      </c>
      <c r="J573" s="187">
        <v>2797023.99</v>
      </c>
      <c r="K573" s="216">
        <f t="shared" si="18"/>
        <v>0</v>
      </c>
    </row>
    <row r="574" spans="1:11" ht="15">
      <c r="A574" s="181" t="s">
        <v>412</v>
      </c>
      <c r="B574" s="191"/>
      <c r="C574" s="192"/>
      <c r="D574" s="192">
        <v>20</v>
      </c>
      <c r="E574" s="169"/>
      <c r="F574" s="169" t="s">
        <v>666</v>
      </c>
      <c r="G574" s="187">
        <v>0</v>
      </c>
      <c r="H574" s="182">
        <f t="shared" si="17"/>
        <v>278046.42</v>
      </c>
      <c r="I574" s="182">
        <f>+'[3]alimentazione'!AM573</f>
        <v>278046.42</v>
      </c>
      <c r="J574" s="187">
        <v>278365.43</v>
      </c>
      <c r="K574" s="216">
        <f t="shared" si="18"/>
        <v>0</v>
      </c>
    </row>
    <row r="575" spans="1:11" ht="15">
      <c r="A575" s="181" t="s">
        <v>412</v>
      </c>
      <c r="B575" s="191"/>
      <c r="C575" s="192"/>
      <c r="D575" s="192">
        <v>30</v>
      </c>
      <c r="E575" s="169"/>
      <c r="F575" s="169" t="s">
        <v>667</v>
      </c>
      <c r="G575" s="187">
        <v>0</v>
      </c>
      <c r="H575" s="182">
        <f t="shared" si="17"/>
        <v>22858.97</v>
      </c>
      <c r="I575" s="182">
        <f>+'[3]alimentazione'!AM574</f>
        <v>22858.97</v>
      </c>
      <c r="J575" s="187">
        <v>24542.9</v>
      </c>
      <c r="K575" s="216">
        <f t="shared" si="18"/>
        <v>0</v>
      </c>
    </row>
    <row r="576" spans="1:11" ht="15">
      <c r="A576" s="181"/>
      <c r="B576" s="191"/>
      <c r="C576" s="192"/>
      <c r="D576" s="192">
        <v>40</v>
      </c>
      <c r="E576" s="169"/>
      <c r="F576" s="169" t="s">
        <v>668</v>
      </c>
      <c r="G576" s="187">
        <v>0</v>
      </c>
      <c r="H576" s="182"/>
      <c r="I576" s="182">
        <f>+'[3]alimentazione'!AM575</f>
        <v>0</v>
      </c>
      <c r="K576" s="216">
        <f t="shared" si="18"/>
        <v>0</v>
      </c>
    </row>
    <row r="577" spans="1:11" ht="15">
      <c r="A577" s="181" t="s">
        <v>412</v>
      </c>
      <c r="B577" s="191"/>
      <c r="C577" s="192">
        <v>200</v>
      </c>
      <c r="D577" s="192">
        <v>0</v>
      </c>
      <c r="E577" s="169" t="s">
        <v>955</v>
      </c>
      <c r="F577" s="169"/>
      <c r="G577" s="187">
        <v>98</v>
      </c>
      <c r="H577" s="182">
        <f t="shared" si="17"/>
        <v>6492.76</v>
      </c>
      <c r="I577" s="182">
        <f>+'[3]alimentazione'!AM576</f>
        <v>6590.76</v>
      </c>
      <c r="J577" s="187">
        <v>6250.58</v>
      </c>
      <c r="K577" s="216">
        <f t="shared" si="18"/>
        <v>0</v>
      </c>
    </row>
    <row r="578" spans="1:11" ht="15">
      <c r="A578" s="181" t="s">
        <v>412</v>
      </c>
      <c r="B578" s="191"/>
      <c r="C578" s="192">
        <v>300</v>
      </c>
      <c r="D578" s="192">
        <v>0</v>
      </c>
      <c r="E578" s="169" t="s">
        <v>956</v>
      </c>
      <c r="F578" s="169"/>
      <c r="G578" s="187">
        <v>0</v>
      </c>
      <c r="H578" s="182">
        <f t="shared" si="17"/>
        <v>13386.89</v>
      </c>
      <c r="I578" s="182">
        <f>+'[3]alimentazione'!AM577</f>
        <v>13386.89</v>
      </c>
      <c r="J578" s="187">
        <v>15399.64</v>
      </c>
      <c r="K578" s="216">
        <f t="shared" si="18"/>
        <v>0</v>
      </c>
    </row>
    <row r="579" spans="1:11" ht="15">
      <c r="A579" s="181" t="s">
        <v>412</v>
      </c>
      <c r="B579" s="191"/>
      <c r="C579" s="192">
        <v>400</v>
      </c>
      <c r="D579" s="192">
        <v>0</v>
      </c>
      <c r="E579" s="169" t="s">
        <v>957</v>
      </c>
      <c r="F579" s="169"/>
      <c r="G579" s="187">
        <v>0</v>
      </c>
      <c r="H579" s="182">
        <f t="shared" si="17"/>
        <v>34882.79</v>
      </c>
      <c r="I579" s="182">
        <f>+'[3]alimentazione'!AM578</f>
        <v>34882.79</v>
      </c>
      <c r="J579" s="187">
        <v>39130.75</v>
      </c>
      <c r="K579" s="216">
        <f t="shared" si="18"/>
        <v>0</v>
      </c>
    </row>
    <row r="580" spans="1:11" ht="15">
      <c r="A580" s="181" t="s">
        <v>412</v>
      </c>
      <c r="B580" s="191"/>
      <c r="C580" s="192">
        <v>500</v>
      </c>
      <c r="D580" s="192">
        <v>0</v>
      </c>
      <c r="E580" s="169" t="s">
        <v>958</v>
      </c>
      <c r="F580" s="169"/>
      <c r="G580" s="187">
        <v>7335.59</v>
      </c>
      <c r="H580" s="182">
        <f t="shared" si="17"/>
        <v>112651.29000000001</v>
      </c>
      <c r="I580" s="182">
        <f>+'[3]alimentazione'!AM579</f>
        <v>119986.88</v>
      </c>
      <c r="J580" s="187">
        <v>135586.18</v>
      </c>
      <c r="K580" s="216">
        <f t="shared" si="18"/>
        <v>0</v>
      </c>
    </row>
    <row r="581" spans="1:11" ht="15">
      <c r="A581" s="181" t="s">
        <v>412</v>
      </c>
      <c r="B581" s="191"/>
      <c r="C581" s="192">
        <v>600</v>
      </c>
      <c r="D581" s="192">
        <v>0</v>
      </c>
      <c r="E581" s="169" t="s">
        <v>959</v>
      </c>
      <c r="F581" s="169"/>
      <c r="G581" s="187">
        <v>0</v>
      </c>
      <c r="H581" s="182"/>
      <c r="I581" s="182">
        <f>+'[3]alimentazione'!AM580</f>
        <v>0</v>
      </c>
      <c r="K581" s="216">
        <f t="shared" si="18"/>
        <v>0</v>
      </c>
    </row>
    <row r="582" spans="1:11" ht="15">
      <c r="A582" s="181" t="s">
        <v>412</v>
      </c>
      <c r="B582" s="191"/>
      <c r="C582" s="192">
        <v>700</v>
      </c>
      <c r="D582" s="192">
        <v>0</v>
      </c>
      <c r="E582" s="169" t="s">
        <v>960</v>
      </c>
      <c r="F582" s="169"/>
      <c r="G582" s="187">
        <v>2751.37</v>
      </c>
      <c r="H582" s="182">
        <f t="shared" si="17"/>
        <v>21827.120000000003</v>
      </c>
      <c r="I582" s="182">
        <f>+'[3]alimentazione'!AM581</f>
        <v>24578.49</v>
      </c>
      <c r="J582" s="187">
        <v>25573.11</v>
      </c>
      <c r="K582" s="216">
        <f t="shared" si="18"/>
        <v>0</v>
      </c>
    </row>
    <row r="583" spans="1:11" ht="15">
      <c r="A583" s="181" t="s">
        <v>412</v>
      </c>
      <c r="B583" s="191"/>
      <c r="C583" s="192">
        <v>800</v>
      </c>
      <c r="D583" s="192">
        <v>0</v>
      </c>
      <c r="E583" s="169" t="s">
        <v>961</v>
      </c>
      <c r="F583" s="169"/>
      <c r="G583" s="187">
        <v>0</v>
      </c>
      <c r="H583" s="182"/>
      <c r="I583" s="182">
        <f>+'[3]alimentazione'!AM582</f>
        <v>0</v>
      </c>
      <c r="K583" s="216">
        <f t="shared" si="18"/>
        <v>0</v>
      </c>
    </row>
    <row r="584" spans="1:11" ht="15">
      <c r="A584" s="181" t="s">
        <v>412</v>
      </c>
      <c r="B584" s="191"/>
      <c r="C584" s="192">
        <v>900</v>
      </c>
      <c r="D584" s="192">
        <v>0</v>
      </c>
      <c r="E584" s="169" t="s">
        <v>962</v>
      </c>
      <c r="F584" s="169"/>
      <c r="G584" s="187">
        <v>41.32</v>
      </c>
      <c r="H584" s="182">
        <f t="shared" si="17"/>
        <v>4089.9500000000003</v>
      </c>
      <c r="I584" s="182">
        <f>+'[3]alimentazione'!AM583</f>
        <v>4131.27</v>
      </c>
      <c r="J584" s="187">
        <v>10736.02</v>
      </c>
      <c r="K584" s="216">
        <f t="shared" si="18"/>
        <v>0</v>
      </c>
    </row>
    <row r="585" spans="1:11" ht="15">
      <c r="A585" s="181"/>
      <c r="B585" s="191"/>
      <c r="C585" s="192"/>
      <c r="D585" s="192"/>
      <c r="E585" s="169"/>
      <c r="F585" s="169"/>
      <c r="G585" s="187">
        <v>0</v>
      </c>
      <c r="H585" s="182"/>
      <c r="I585" s="182">
        <f>+'[3]alimentazione'!AM584</f>
        <v>0</v>
      </c>
      <c r="K585" s="216">
        <f aca="true" t="shared" si="19" ref="K585:K648">+G585+H585-I585</f>
        <v>0</v>
      </c>
    </row>
    <row r="586" spans="1:11" ht="15">
      <c r="A586" s="181"/>
      <c r="B586" s="191">
        <v>540</v>
      </c>
      <c r="C586" s="192">
        <v>0</v>
      </c>
      <c r="D586" s="192">
        <v>0</v>
      </c>
      <c r="E586" s="169" t="s">
        <v>963</v>
      </c>
      <c r="F586" s="169"/>
      <c r="G586" s="187">
        <v>0</v>
      </c>
      <c r="H586" s="182"/>
      <c r="I586" s="182">
        <f>+'[3]alimentazione'!AM585</f>
        <v>0</v>
      </c>
      <c r="K586" s="216">
        <f t="shared" si="19"/>
        <v>0</v>
      </c>
    </row>
    <row r="587" spans="1:11" ht="15">
      <c r="A587" s="181" t="s">
        <v>763</v>
      </c>
      <c r="B587" s="191"/>
      <c r="C587" s="192">
        <v>100</v>
      </c>
      <c r="D587" s="192">
        <v>0</v>
      </c>
      <c r="E587" s="169" t="s">
        <v>964</v>
      </c>
      <c r="F587" s="169"/>
      <c r="G587" s="187">
        <v>0</v>
      </c>
      <c r="H587" s="182">
        <f>+I587-G587</f>
        <v>0</v>
      </c>
      <c r="I587" s="182">
        <f>+'[3]alimentazione'!AM586</f>
        <v>0</v>
      </c>
      <c r="J587" s="187">
        <v>33123.46</v>
      </c>
      <c r="K587" s="216">
        <f t="shared" si="19"/>
        <v>0</v>
      </c>
    </row>
    <row r="588" spans="1:11" ht="15">
      <c r="A588" s="181" t="s">
        <v>763</v>
      </c>
      <c r="B588" s="191"/>
      <c r="C588" s="192">
        <v>200</v>
      </c>
      <c r="D588" s="192">
        <v>0</v>
      </c>
      <c r="E588" s="169" t="s">
        <v>965</v>
      </c>
      <c r="F588" s="169"/>
      <c r="G588" s="187">
        <v>0</v>
      </c>
      <c r="H588" s="182">
        <f>+I588-G588</f>
        <v>73679.58</v>
      </c>
      <c r="I588" s="182">
        <f>+'[3]alimentazione'!AM587</f>
        <v>73679.58</v>
      </c>
      <c r="J588" s="187">
        <v>134164.19</v>
      </c>
      <c r="K588" s="216">
        <f t="shared" si="19"/>
        <v>0</v>
      </c>
    </row>
    <row r="589" spans="1:11" ht="15">
      <c r="A589" s="181"/>
      <c r="B589" s="191"/>
      <c r="C589" s="192"/>
      <c r="D589" s="192"/>
      <c r="E589" s="169"/>
      <c r="F589" s="169"/>
      <c r="H589" s="182"/>
      <c r="I589" s="182">
        <f>+'[3]alimentazione'!AM588</f>
        <v>0</v>
      </c>
      <c r="K589" s="216">
        <f t="shared" si="19"/>
        <v>0</v>
      </c>
    </row>
    <row r="590" spans="1:11" ht="12.75" customHeight="1">
      <c r="A590" s="181"/>
      <c r="B590" s="199">
        <v>570</v>
      </c>
      <c r="C590" s="200">
        <v>0</v>
      </c>
      <c r="D590" s="200">
        <v>0</v>
      </c>
      <c r="E590" s="371" t="s">
        <v>456</v>
      </c>
      <c r="F590" s="371"/>
      <c r="H590" s="182"/>
      <c r="I590" s="182">
        <f>+'[3]alimentazione'!AM589</f>
        <v>0</v>
      </c>
      <c r="K590" s="216">
        <f t="shared" si="19"/>
        <v>0</v>
      </c>
    </row>
    <row r="591" spans="1:11" ht="15">
      <c r="A591" s="181" t="s">
        <v>764</v>
      </c>
      <c r="B591" s="191"/>
      <c r="C591" s="192">
        <v>100</v>
      </c>
      <c r="D591" s="192">
        <v>0</v>
      </c>
      <c r="E591" s="169" t="s">
        <v>457</v>
      </c>
      <c r="F591" s="169"/>
      <c r="H591" s="182"/>
      <c r="I591" s="182">
        <f>+'[3]alimentazione'!AM590</f>
        <v>0</v>
      </c>
      <c r="K591" s="216">
        <f t="shared" si="19"/>
        <v>0</v>
      </c>
    </row>
    <row r="592" spans="1:11" ht="15">
      <c r="A592" s="181"/>
      <c r="B592" s="202"/>
      <c r="C592" s="203"/>
      <c r="D592" s="203"/>
      <c r="E592" s="174" t="s">
        <v>966</v>
      </c>
      <c r="F592" s="170"/>
      <c r="H592" s="182"/>
      <c r="I592" s="182">
        <f>+'[3]alimentazione'!AM591</f>
        <v>0</v>
      </c>
      <c r="K592" s="216">
        <f t="shared" si="19"/>
        <v>0</v>
      </c>
    </row>
    <row r="593" spans="1:11" ht="15">
      <c r="A593" s="181"/>
      <c r="B593" s="202"/>
      <c r="C593" s="203"/>
      <c r="D593" s="203"/>
      <c r="E593" s="170"/>
      <c r="F593" s="170"/>
      <c r="H593" s="182"/>
      <c r="I593" s="182">
        <f>+'[3]alimentazione'!AM592</f>
        <v>0</v>
      </c>
      <c r="K593" s="216">
        <f t="shared" si="19"/>
        <v>0</v>
      </c>
    </row>
    <row r="594" spans="1:11" ht="15">
      <c r="A594" s="181"/>
      <c r="B594" s="202">
        <v>600</v>
      </c>
      <c r="C594" s="203">
        <v>0</v>
      </c>
      <c r="D594" s="203"/>
      <c r="E594" s="170" t="s">
        <v>967</v>
      </c>
      <c r="F594" s="170"/>
      <c r="H594" s="182"/>
      <c r="I594" s="182">
        <f>+'[3]alimentazione'!AM593</f>
        <v>0</v>
      </c>
      <c r="K594" s="216">
        <f t="shared" si="19"/>
        <v>0</v>
      </c>
    </row>
    <row r="595" spans="1:11" ht="15">
      <c r="A595" s="181" t="s">
        <v>765</v>
      </c>
      <c r="B595" s="202"/>
      <c r="C595" s="203">
        <v>100</v>
      </c>
      <c r="D595" s="203"/>
      <c r="E595" s="170" t="s">
        <v>968</v>
      </c>
      <c r="F595" s="170"/>
      <c r="H595" s="182">
        <f>+I595-G595</f>
        <v>397282136</v>
      </c>
      <c r="I595" s="182">
        <f>+'[3]alimentazione'!AM595</f>
        <v>397282136</v>
      </c>
      <c r="J595" s="187">
        <v>407069584</v>
      </c>
      <c r="K595" s="216">
        <f t="shared" si="19"/>
        <v>0</v>
      </c>
    </row>
    <row r="596" spans="1:11" ht="15">
      <c r="A596" s="181" t="s">
        <v>765</v>
      </c>
      <c r="B596" s="202"/>
      <c r="C596" s="203">
        <v>200</v>
      </c>
      <c r="D596" s="203"/>
      <c r="E596" s="170" t="s">
        <v>969</v>
      </c>
      <c r="F596" s="170"/>
      <c r="H596" s="182"/>
      <c r="I596" s="182">
        <f>+'[3]alimentazione'!AM596</f>
        <v>0</v>
      </c>
      <c r="K596" s="216">
        <f t="shared" si="19"/>
        <v>0</v>
      </c>
    </row>
    <row r="597" spans="1:11" ht="15">
      <c r="A597" s="181" t="s">
        <v>765</v>
      </c>
      <c r="B597" s="202"/>
      <c r="C597" s="203">
        <v>300</v>
      </c>
      <c r="D597" s="203"/>
      <c r="E597" s="170" t="s">
        <v>970</v>
      </c>
      <c r="F597" s="170"/>
      <c r="H597" s="182"/>
      <c r="I597" s="182">
        <f>+'[3]alimentazione'!AM597</f>
        <v>0</v>
      </c>
      <c r="K597" s="216">
        <f t="shared" si="19"/>
        <v>0</v>
      </c>
    </row>
    <row r="598" spans="1:11" ht="15">
      <c r="A598" s="181" t="s">
        <v>765</v>
      </c>
      <c r="B598" s="202"/>
      <c r="C598" s="203">
        <v>400</v>
      </c>
      <c r="D598" s="203"/>
      <c r="E598" s="170" t="s">
        <v>971</v>
      </c>
      <c r="F598" s="170"/>
      <c r="H598" s="182"/>
      <c r="I598" s="182">
        <f>+'[3]alimentazione'!AM598</f>
        <v>0</v>
      </c>
      <c r="K598" s="216">
        <f t="shared" si="19"/>
        <v>0</v>
      </c>
    </row>
    <row r="599" spans="1:11" ht="15">
      <c r="A599" s="181" t="s">
        <v>765</v>
      </c>
      <c r="B599" s="202"/>
      <c r="C599" s="203">
        <v>500</v>
      </c>
      <c r="D599" s="203"/>
      <c r="E599" s="170" t="s">
        <v>972</v>
      </c>
      <c r="F599" s="170"/>
      <c r="H599" s="182"/>
      <c r="I599" s="182">
        <f>+'[3]alimentazione'!AM599</f>
        <v>0</v>
      </c>
      <c r="K599" s="216">
        <f t="shared" si="19"/>
        <v>0</v>
      </c>
    </row>
    <row r="600" spans="1:11" ht="15">
      <c r="A600" s="181"/>
      <c r="B600" s="202"/>
      <c r="C600" s="203">
        <v>600</v>
      </c>
      <c r="D600" s="203"/>
      <c r="E600" s="170" t="s">
        <v>973</v>
      </c>
      <c r="F600" s="170"/>
      <c r="H600" s="182"/>
      <c r="I600" s="182">
        <f>+'[3]alimentazione'!AM600</f>
        <v>0</v>
      </c>
      <c r="K600" s="216">
        <f t="shared" si="19"/>
        <v>0</v>
      </c>
    </row>
    <row r="601" spans="1:11" ht="15">
      <c r="A601" s="181" t="s">
        <v>765</v>
      </c>
      <c r="B601" s="202"/>
      <c r="C601" s="203"/>
      <c r="D601" s="203">
        <v>10</v>
      </c>
      <c r="E601" s="170"/>
      <c r="F601" s="170" t="s">
        <v>462</v>
      </c>
      <c r="H601" s="182">
        <f>+I601-G601</f>
        <v>12000843.34</v>
      </c>
      <c r="I601" s="182">
        <f>+'[3]alimentazione'!AM601</f>
        <v>12000843.34</v>
      </c>
      <c r="J601" s="187">
        <v>11890415.74</v>
      </c>
      <c r="K601" s="216">
        <f t="shared" si="19"/>
        <v>0</v>
      </c>
    </row>
    <row r="602" spans="1:11" ht="15">
      <c r="A602" s="181" t="s">
        <v>765</v>
      </c>
      <c r="B602" s="202"/>
      <c r="C602" s="203"/>
      <c r="D602" s="203">
        <v>20</v>
      </c>
      <c r="E602" s="170"/>
      <c r="F602" s="170" t="s">
        <v>458</v>
      </c>
      <c r="G602" s="187">
        <v>7244278.960000001</v>
      </c>
      <c r="H602" s="182">
        <f>+I602-G602</f>
        <v>0</v>
      </c>
      <c r="I602" s="182">
        <f>+'[3]alimentazione'!AM602</f>
        <v>7244278.96</v>
      </c>
      <c r="J602" s="187">
        <v>6940505.59</v>
      </c>
      <c r="K602" s="216">
        <f t="shared" si="19"/>
        <v>0</v>
      </c>
    </row>
    <row r="603" spans="1:11" ht="15">
      <c r="A603" s="181" t="s">
        <v>765</v>
      </c>
      <c r="B603" s="202"/>
      <c r="C603" s="203"/>
      <c r="D603" s="203">
        <v>90</v>
      </c>
      <c r="E603" s="170"/>
      <c r="F603" s="170" t="s">
        <v>43</v>
      </c>
      <c r="H603" s="182">
        <f>+I603-G603</f>
        <v>282339.79</v>
      </c>
      <c r="I603" s="182">
        <f>+'[3]alimentazione'!AM603</f>
        <v>282339.79</v>
      </c>
      <c r="J603" s="187">
        <v>2421279.27</v>
      </c>
      <c r="K603" s="216">
        <f t="shared" si="19"/>
        <v>0</v>
      </c>
    </row>
    <row r="604" spans="1:11" ht="15">
      <c r="A604" s="181"/>
      <c r="B604" s="202"/>
      <c r="C604" s="203">
        <v>900</v>
      </c>
      <c r="D604" s="203"/>
      <c r="E604" s="170" t="s">
        <v>441</v>
      </c>
      <c r="F604" s="170"/>
      <c r="H604" s="182"/>
      <c r="I604" s="182">
        <f>+'[3]alimentazione'!AM604</f>
        <v>0</v>
      </c>
      <c r="K604" s="216">
        <f t="shared" si="19"/>
        <v>0</v>
      </c>
    </row>
    <row r="605" spans="1:11" ht="30">
      <c r="A605" s="181" t="s">
        <v>765</v>
      </c>
      <c r="B605" s="204"/>
      <c r="C605" s="205"/>
      <c r="D605" s="205">
        <v>10</v>
      </c>
      <c r="E605" s="175"/>
      <c r="F605" s="175" t="s">
        <v>669</v>
      </c>
      <c r="H605" s="182">
        <f>+I605-G605</f>
        <v>-119469</v>
      </c>
      <c r="I605" s="182">
        <f>+'[3]alimentazione'!AM605</f>
        <v>-119469</v>
      </c>
      <c r="J605" s="187">
        <v>1398397.06</v>
      </c>
      <c r="K605" s="216">
        <f t="shared" si="19"/>
        <v>0</v>
      </c>
    </row>
    <row r="606" spans="1:11" ht="30">
      <c r="A606" s="181"/>
      <c r="B606" s="204"/>
      <c r="C606" s="205"/>
      <c r="D606" s="205">
        <v>20</v>
      </c>
      <c r="E606" s="175"/>
      <c r="F606" s="175" t="s">
        <v>784</v>
      </c>
      <c r="H606" s="182">
        <f>+I606-G606</f>
        <v>628333</v>
      </c>
      <c r="I606" s="182">
        <f>+'[3]alimentazione'!AM606</f>
        <v>628333</v>
      </c>
      <c r="J606" s="187">
        <v>850054.04</v>
      </c>
      <c r="K606" s="216">
        <f t="shared" si="19"/>
        <v>0</v>
      </c>
    </row>
    <row r="607" spans="1:11" ht="15">
      <c r="A607" s="181" t="s">
        <v>765</v>
      </c>
      <c r="B607" s="202"/>
      <c r="C607" s="203"/>
      <c r="D607" s="203">
        <v>90</v>
      </c>
      <c r="E607" s="170"/>
      <c r="F607" s="170" t="s">
        <v>670</v>
      </c>
      <c r="H607" s="182">
        <f>+I607-G607</f>
        <v>365309.91</v>
      </c>
      <c r="I607" s="182">
        <f>+'[3]alimentazione'!AM607</f>
        <v>365309.91</v>
      </c>
      <c r="J607" s="187">
        <v>922494.02</v>
      </c>
      <c r="K607" s="216">
        <f t="shared" si="19"/>
        <v>0</v>
      </c>
    </row>
    <row r="608" spans="1:11" ht="15">
      <c r="A608" s="181"/>
      <c r="B608" s="202"/>
      <c r="C608" s="203"/>
      <c r="D608" s="203"/>
      <c r="E608" s="170"/>
      <c r="F608" s="170"/>
      <c r="H608" s="182"/>
      <c r="I608" s="182">
        <f>+'[3]alimentazione'!AM608</f>
        <v>0</v>
      </c>
      <c r="K608" s="216">
        <f t="shared" si="19"/>
        <v>0</v>
      </c>
    </row>
    <row r="609" spans="1:11" ht="15">
      <c r="A609" s="181"/>
      <c r="B609" s="202">
        <v>610</v>
      </c>
      <c r="C609" s="203">
        <v>0</v>
      </c>
      <c r="D609" s="203"/>
      <c r="E609" s="170" t="s">
        <v>974</v>
      </c>
      <c r="F609" s="170"/>
      <c r="H609" s="182"/>
      <c r="I609" s="182">
        <f>+'[3]alimentazione'!AM609</f>
        <v>0</v>
      </c>
      <c r="K609" s="216">
        <f t="shared" si="19"/>
        <v>0</v>
      </c>
    </row>
    <row r="610" spans="1:11" ht="15">
      <c r="A610" s="181"/>
      <c r="B610" s="202"/>
      <c r="C610" s="203">
        <v>100</v>
      </c>
      <c r="D610" s="203"/>
      <c r="E610" s="170" t="s">
        <v>975</v>
      </c>
      <c r="F610" s="170"/>
      <c r="H610" s="182"/>
      <c r="I610" s="182">
        <f>+'[3]alimentazione'!AM610</f>
        <v>0</v>
      </c>
      <c r="K610" s="216">
        <f t="shared" si="19"/>
        <v>0</v>
      </c>
    </row>
    <row r="611" spans="1:11" ht="15">
      <c r="A611" s="181" t="s">
        <v>766</v>
      </c>
      <c r="B611" s="202"/>
      <c r="C611" s="203"/>
      <c r="D611" s="203">
        <v>10</v>
      </c>
      <c r="E611" s="170"/>
      <c r="F611" s="170" t="s">
        <v>671</v>
      </c>
      <c r="H611" s="182"/>
      <c r="I611" s="182">
        <f>+'[3]alimentazione'!AM611</f>
        <v>0</v>
      </c>
      <c r="K611" s="216">
        <f t="shared" si="19"/>
        <v>0</v>
      </c>
    </row>
    <row r="612" spans="1:11" ht="15">
      <c r="A612" s="181" t="s">
        <v>766</v>
      </c>
      <c r="B612" s="202"/>
      <c r="C612" s="203"/>
      <c r="D612" s="203">
        <v>11</v>
      </c>
      <c r="E612" s="170"/>
      <c r="F612" s="170" t="s">
        <v>672</v>
      </c>
      <c r="H612" s="182"/>
      <c r="I612" s="182">
        <f>+'[3]alimentazione'!AM612</f>
        <v>0</v>
      </c>
      <c r="K612" s="216">
        <f t="shared" si="19"/>
        <v>0</v>
      </c>
    </row>
    <row r="613" spans="1:11" ht="15">
      <c r="A613" s="181" t="s">
        <v>766</v>
      </c>
      <c r="B613" s="202"/>
      <c r="C613" s="203"/>
      <c r="D613" s="203">
        <v>20</v>
      </c>
      <c r="E613" s="170"/>
      <c r="F613" s="170" t="s">
        <v>44</v>
      </c>
      <c r="H613" s="182"/>
      <c r="I613" s="182">
        <f>+'[3]alimentazione'!AM613</f>
        <v>0</v>
      </c>
      <c r="K613" s="216">
        <f t="shared" si="19"/>
        <v>0</v>
      </c>
    </row>
    <row r="614" spans="1:11" ht="15">
      <c r="A614" s="181" t="s">
        <v>766</v>
      </c>
      <c r="B614" s="202"/>
      <c r="C614" s="203"/>
      <c r="D614" s="203">
        <v>30</v>
      </c>
      <c r="E614" s="170"/>
      <c r="F614" s="170" t="s">
        <v>45</v>
      </c>
      <c r="H614" s="182"/>
      <c r="I614" s="182">
        <f>+'[3]alimentazione'!AM614</f>
        <v>0</v>
      </c>
      <c r="K614" s="216">
        <f t="shared" si="19"/>
        <v>0</v>
      </c>
    </row>
    <row r="615" spans="1:11" ht="15">
      <c r="A615" s="181" t="s">
        <v>766</v>
      </c>
      <c r="B615" s="202"/>
      <c r="C615" s="203"/>
      <c r="D615" s="203">
        <v>90</v>
      </c>
      <c r="E615" s="170"/>
      <c r="F615" s="170" t="s">
        <v>46</v>
      </c>
      <c r="H615" s="182"/>
      <c r="I615" s="182">
        <f>+'[3]alimentazione'!AM615</f>
        <v>0</v>
      </c>
      <c r="K615" s="216">
        <f t="shared" si="19"/>
        <v>0</v>
      </c>
    </row>
    <row r="616" spans="1:11" ht="15">
      <c r="A616" s="181"/>
      <c r="B616" s="202"/>
      <c r="C616" s="203">
        <v>200</v>
      </c>
      <c r="D616" s="203"/>
      <c r="E616" s="170" t="s">
        <v>976</v>
      </c>
      <c r="F616" s="170"/>
      <c r="H616" s="182"/>
      <c r="I616" s="182">
        <f>+'[3]alimentazione'!AM616</f>
        <v>0</v>
      </c>
      <c r="K616" s="216">
        <f t="shared" si="19"/>
        <v>0</v>
      </c>
    </row>
    <row r="617" spans="1:11" ht="15">
      <c r="A617" s="181" t="s">
        <v>766</v>
      </c>
      <c r="B617" s="202"/>
      <c r="C617" s="203"/>
      <c r="D617" s="203">
        <v>10</v>
      </c>
      <c r="E617" s="170"/>
      <c r="F617" s="170" t="s">
        <v>47</v>
      </c>
      <c r="G617" s="187">
        <f>-G825+3510992.84</f>
        <v>3080206.0202713963</v>
      </c>
      <c r="H617" s="363">
        <f>+I617-G617</f>
        <v>1598485.8297286034</v>
      </c>
      <c r="I617" s="182">
        <f>+'[3]alimentazione'!AM617+'[3]alimentazione'!$AM$618</f>
        <v>4678691.85</v>
      </c>
      <c r="J617" s="187">
        <v>4249991.08</v>
      </c>
      <c r="K617" s="216">
        <f t="shared" si="19"/>
        <v>0</v>
      </c>
    </row>
    <row r="618" spans="1:11" ht="15">
      <c r="A618" s="181" t="s">
        <v>766</v>
      </c>
      <c r="B618" s="202"/>
      <c r="C618" s="203"/>
      <c r="D618" s="203">
        <v>20</v>
      </c>
      <c r="E618" s="170"/>
      <c r="F618" s="170" t="s">
        <v>48</v>
      </c>
      <c r="G618" s="183">
        <v>122590.32</v>
      </c>
      <c r="H618" s="182">
        <f>+I618-G618</f>
        <v>0</v>
      </c>
      <c r="I618" s="182">
        <f>+'[3]alimentazione'!AM619</f>
        <v>122590.32</v>
      </c>
      <c r="J618" s="187">
        <v>132467.02</v>
      </c>
      <c r="K618" s="216">
        <f t="shared" si="19"/>
        <v>0</v>
      </c>
    </row>
    <row r="619" spans="1:11" ht="15">
      <c r="A619" s="181" t="s">
        <v>766</v>
      </c>
      <c r="B619" s="202"/>
      <c r="C619" s="203"/>
      <c r="D619" s="203">
        <v>30</v>
      </c>
      <c r="E619" s="170"/>
      <c r="F619" s="170" t="s">
        <v>673</v>
      </c>
      <c r="G619" s="183">
        <v>44384.49</v>
      </c>
      <c r="H619" s="182">
        <f aca="true" t="shared" si="20" ref="H619:H627">+I619-G619</f>
        <v>0</v>
      </c>
      <c r="I619" s="182">
        <f>+'[3]alimentazione'!AM620</f>
        <v>44384.49</v>
      </c>
      <c r="J619" s="187">
        <v>53231.03</v>
      </c>
      <c r="K619" s="216">
        <f t="shared" si="19"/>
        <v>0</v>
      </c>
    </row>
    <row r="620" spans="1:11" ht="15">
      <c r="A620" s="181" t="s">
        <v>766</v>
      </c>
      <c r="B620" s="202"/>
      <c r="C620" s="203"/>
      <c r="D620" s="203">
        <v>90</v>
      </c>
      <c r="E620" s="170"/>
      <c r="F620" s="170" t="s">
        <v>674</v>
      </c>
      <c r="H620" s="182">
        <f t="shared" si="20"/>
        <v>8515.6</v>
      </c>
      <c r="I620" s="182">
        <f>+'[3]alimentazione'!AM621</f>
        <v>8515.6</v>
      </c>
      <c r="J620" s="187">
        <v>3000</v>
      </c>
      <c r="K620" s="216">
        <f t="shared" si="19"/>
        <v>0</v>
      </c>
    </row>
    <row r="621" spans="1:11" ht="15">
      <c r="A621" s="181"/>
      <c r="B621" s="202"/>
      <c r="C621" s="203"/>
      <c r="D621" s="184"/>
      <c r="E621" s="184"/>
      <c r="F621" s="182"/>
      <c r="H621" s="182">
        <f t="shared" si="20"/>
        <v>0</v>
      </c>
      <c r="I621" s="182">
        <f>+'[3]alimentazione'!AM622</f>
        <v>0</v>
      </c>
      <c r="K621" s="216">
        <f t="shared" si="19"/>
        <v>0</v>
      </c>
    </row>
    <row r="622" spans="1:11" ht="15">
      <c r="A622" s="181"/>
      <c r="B622" s="202"/>
      <c r="C622" s="203"/>
      <c r="D622" s="203"/>
      <c r="E622" s="170"/>
      <c r="F622" s="206"/>
      <c r="H622" s="182">
        <f t="shared" si="20"/>
        <v>0</v>
      </c>
      <c r="I622" s="182">
        <f>+'[3]alimentazione'!AM623</f>
        <v>0</v>
      </c>
      <c r="K622" s="216">
        <f t="shared" si="19"/>
        <v>0</v>
      </c>
    </row>
    <row r="623" spans="1:11" ht="15">
      <c r="A623" s="181"/>
      <c r="B623" s="202">
        <v>620</v>
      </c>
      <c r="C623" s="203">
        <v>0</v>
      </c>
      <c r="D623" s="203"/>
      <c r="E623" s="170" t="s">
        <v>977</v>
      </c>
      <c r="F623" s="170"/>
      <c r="H623" s="182">
        <f t="shared" si="20"/>
        <v>0</v>
      </c>
      <c r="I623" s="182">
        <f>+'[3]alimentazione'!AM624</f>
        <v>0</v>
      </c>
      <c r="K623" s="216">
        <f t="shared" si="19"/>
        <v>0</v>
      </c>
    </row>
    <row r="624" spans="1:11" ht="15">
      <c r="A624" s="181"/>
      <c r="B624" s="202"/>
      <c r="C624" s="203">
        <v>100</v>
      </c>
      <c r="D624" s="203"/>
      <c r="E624" s="170" t="s">
        <v>978</v>
      </c>
      <c r="F624" s="170"/>
      <c r="H624" s="182">
        <f t="shared" si="20"/>
        <v>0</v>
      </c>
      <c r="I624" s="182">
        <f>+'[3]alimentazione'!AM625</f>
        <v>0</v>
      </c>
      <c r="K624" s="216">
        <f t="shared" si="19"/>
        <v>0</v>
      </c>
    </row>
    <row r="625" spans="1:11" ht="30">
      <c r="A625" s="181" t="s">
        <v>767</v>
      </c>
      <c r="B625" s="204"/>
      <c r="C625" s="205"/>
      <c r="D625" s="205">
        <v>10</v>
      </c>
      <c r="E625" s="175"/>
      <c r="F625" s="175" t="s">
        <v>979</v>
      </c>
      <c r="H625" s="182">
        <f t="shared" si="20"/>
        <v>3264</v>
      </c>
      <c r="I625" s="182">
        <f>+'[3]alimentazione'!AM626</f>
        <v>3264</v>
      </c>
      <c r="K625" s="216">
        <f t="shared" si="19"/>
        <v>0</v>
      </c>
    </row>
    <row r="626" spans="1:11" ht="30">
      <c r="A626" s="181" t="s">
        <v>767</v>
      </c>
      <c r="B626" s="204"/>
      <c r="C626" s="205"/>
      <c r="D626" s="205">
        <v>11</v>
      </c>
      <c r="E626" s="175"/>
      <c r="F626" s="175" t="s">
        <v>675</v>
      </c>
      <c r="H626" s="182">
        <f t="shared" si="20"/>
        <v>0</v>
      </c>
      <c r="I626" s="182">
        <f>+'[3]alimentazione'!AM627</f>
        <v>0</v>
      </c>
      <c r="K626" s="216">
        <f t="shared" si="19"/>
        <v>0</v>
      </c>
    </row>
    <row r="627" spans="1:11" ht="30">
      <c r="A627" s="181" t="s">
        <v>768</v>
      </c>
      <c r="B627" s="202"/>
      <c r="C627" s="203"/>
      <c r="D627" s="205">
        <v>20</v>
      </c>
      <c r="E627" s="175"/>
      <c r="F627" s="175" t="s">
        <v>980</v>
      </c>
      <c r="H627" s="182">
        <f t="shared" si="20"/>
        <v>20510</v>
      </c>
      <c r="I627" s="182">
        <f>+'[3]alimentazione'!AM628</f>
        <v>20510</v>
      </c>
      <c r="J627" s="187">
        <v>14829</v>
      </c>
      <c r="K627" s="216">
        <f t="shared" si="19"/>
        <v>0</v>
      </c>
    </row>
    <row r="628" spans="1:11" ht="30">
      <c r="A628" s="181" t="s">
        <v>768</v>
      </c>
      <c r="B628" s="202"/>
      <c r="C628" s="203"/>
      <c r="D628" s="205">
        <v>21</v>
      </c>
      <c r="E628" s="175"/>
      <c r="F628" s="175" t="s">
        <v>676</v>
      </c>
      <c r="H628" s="182">
        <f>+I628-G628</f>
        <v>1627.68</v>
      </c>
      <c r="I628" s="182">
        <f>+'[3]alimentazione'!AM629</f>
        <v>1627.68</v>
      </c>
      <c r="J628" s="187">
        <v>1751</v>
      </c>
      <c r="K628" s="216">
        <f t="shared" si="19"/>
        <v>0</v>
      </c>
    </row>
    <row r="629" spans="1:11" ht="30">
      <c r="A629" s="181" t="s">
        <v>769</v>
      </c>
      <c r="B629" s="202"/>
      <c r="C629" s="203"/>
      <c r="D629" s="205">
        <v>22</v>
      </c>
      <c r="E629" s="175"/>
      <c r="F629" s="175" t="s">
        <v>677</v>
      </c>
      <c r="H629" s="182"/>
      <c r="I629" s="182">
        <f>+'[3]alimentazione'!AM630</f>
        <v>0</v>
      </c>
      <c r="K629" s="216">
        <f t="shared" si="19"/>
        <v>0</v>
      </c>
    </row>
    <row r="630" spans="1:11" ht="30">
      <c r="A630" s="181" t="s">
        <v>768</v>
      </c>
      <c r="B630" s="202"/>
      <c r="C630" s="203"/>
      <c r="D630" s="205">
        <v>23</v>
      </c>
      <c r="E630" s="175"/>
      <c r="F630" s="175" t="s">
        <v>678</v>
      </c>
      <c r="H630" s="182"/>
      <c r="I630" s="182">
        <f>+'[3]alimentazione'!AM631</f>
        <v>0</v>
      </c>
      <c r="K630" s="216">
        <f t="shared" si="19"/>
        <v>0</v>
      </c>
    </row>
    <row r="631" spans="1:11" ht="15">
      <c r="A631" s="181" t="s">
        <v>769</v>
      </c>
      <c r="B631" s="202"/>
      <c r="C631" s="203"/>
      <c r="D631" s="203">
        <v>30</v>
      </c>
      <c r="E631" s="170"/>
      <c r="F631" s="170" t="s">
        <v>981</v>
      </c>
      <c r="H631" s="182">
        <f>+I631-G631</f>
        <v>2729906.64</v>
      </c>
      <c r="I631" s="182">
        <f>+'[3]alimentazione'!AM632</f>
        <v>2729906.64</v>
      </c>
      <c r="J631" s="187">
        <v>1828128.7</v>
      </c>
      <c r="K631" s="216">
        <f t="shared" si="19"/>
        <v>0</v>
      </c>
    </row>
    <row r="632" spans="1:11" ht="15">
      <c r="A632" s="181" t="s">
        <v>769</v>
      </c>
      <c r="B632" s="202"/>
      <c r="C632" s="203"/>
      <c r="D632" s="203">
        <v>40</v>
      </c>
      <c r="E632" s="170"/>
      <c r="F632" s="170" t="s">
        <v>679</v>
      </c>
      <c r="H632" s="182">
        <f>+I632-G632</f>
        <v>33975.11</v>
      </c>
      <c r="I632" s="182">
        <f>+'[3]alimentazione'!AM633</f>
        <v>33975.11</v>
      </c>
      <c r="J632" s="187">
        <v>107051.2</v>
      </c>
      <c r="K632" s="216">
        <f t="shared" si="19"/>
        <v>0</v>
      </c>
    </row>
    <row r="633" spans="1:11" ht="15">
      <c r="A633" s="181" t="s">
        <v>769</v>
      </c>
      <c r="B633" s="202"/>
      <c r="C633" s="203"/>
      <c r="D633" s="203">
        <v>45</v>
      </c>
      <c r="E633" s="170"/>
      <c r="F633" s="170" t="s">
        <v>680</v>
      </c>
      <c r="H633" s="182"/>
      <c r="I633" s="182">
        <f>+'[3]alimentazione'!AM634</f>
        <v>0</v>
      </c>
      <c r="K633" s="216">
        <f t="shared" si="19"/>
        <v>0</v>
      </c>
    </row>
    <row r="634" spans="1:11" ht="45">
      <c r="A634" s="181" t="s">
        <v>769</v>
      </c>
      <c r="B634" s="202"/>
      <c r="C634" s="203"/>
      <c r="D634" s="203">
        <v>50</v>
      </c>
      <c r="E634" s="170"/>
      <c r="F634" s="175" t="s">
        <v>681</v>
      </c>
      <c r="H634" s="182"/>
      <c r="I634" s="182">
        <f>+'[3]alimentazione'!AM635</f>
        <v>0</v>
      </c>
      <c r="K634" s="216">
        <f t="shared" si="19"/>
        <v>0</v>
      </c>
    </row>
    <row r="635" spans="1:11" ht="30">
      <c r="A635" s="181" t="s">
        <v>769</v>
      </c>
      <c r="B635" s="202"/>
      <c r="C635" s="203"/>
      <c r="D635" s="203">
        <v>55</v>
      </c>
      <c r="E635" s="170"/>
      <c r="F635" s="175" t="s">
        <v>682</v>
      </c>
      <c r="H635" s="182"/>
      <c r="I635" s="182">
        <f>+'[3]alimentazione'!AM636</f>
        <v>0</v>
      </c>
      <c r="K635" s="216">
        <f t="shared" si="19"/>
        <v>0</v>
      </c>
    </row>
    <row r="636" spans="1:11" ht="15">
      <c r="A636" s="181"/>
      <c r="B636" s="202"/>
      <c r="C636" s="203">
        <v>200</v>
      </c>
      <c r="D636" s="203"/>
      <c r="E636" s="170" t="s">
        <v>983</v>
      </c>
      <c r="F636" s="170"/>
      <c r="H636" s="182"/>
      <c r="I636" s="182">
        <f>+'[3]alimentazione'!AM637</f>
        <v>0</v>
      </c>
      <c r="K636" s="216">
        <f t="shared" si="19"/>
        <v>0</v>
      </c>
    </row>
    <row r="637" spans="1:11" ht="30">
      <c r="A637" s="181" t="s">
        <v>767</v>
      </c>
      <c r="B637" s="204"/>
      <c r="C637" s="205"/>
      <c r="D637" s="205">
        <v>10</v>
      </c>
      <c r="E637" s="175"/>
      <c r="F637" s="175" t="s">
        <v>979</v>
      </c>
      <c r="H637" s="182"/>
      <c r="I637" s="182">
        <f>+'[3]alimentazione'!AM638</f>
        <v>0</v>
      </c>
      <c r="K637" s="216">
        <f t="shared" si="19"/>
        <v>0</v>
      </c>
    </row>
    <row r="638" spans="1:11" ht="30">
      <c r="A638" s="181" t="s">
        <v>768</v>
      </c>
      <c r="B638" s="204"/>
      <c r="C638" s="205"/>
      <c r="D638" s="205">
        <v>20</v>
      </c>
      <c r="E638" s="175"/>
      <c r="F638" s="175" t="s">
        <v>980</v>
      </c>
      <c r="H638" s="182">
        <f>+I638-G638</f>
        <v>55891</v>
      </c>
      <c r="I638" s="182">
        <f>+'[3]alimentazione'!AM639</f>
        <v>55891</v>
      </c>
      <c r="J638" s="187">
        <v>54922</v>
      </c>
      <c r="K638" s="216">
        <f t="shared" si="19"/>
        <v>0</v>
      </c>
    </row>
    <row r="639" spans="1:11" ht="15">
      <c r="A639" s="181" t="s">
        <v>769</v>
      </c>
      <c r="B639" s="202"/>
      <c r="C639" s="203"/>
      <c r="D639" s="203">
        <v>30</v>
      </c>
      <c r="E639" s="170"/>
      <c r="F639" s="170" t="s">
        <v>981</v>
      </c>
      <c r="H639" s="182">
        <f>+I639-G639</f>
        <v>0</v>
      </c>
      <c r="I639" s="182">
        <f>+'[3]alimentazione'!AM640</f>
        <v>0</v>
      </c>
      <c r="J639" s="187">
        <v>200</v>
      </c>
      <c r="K639" s="216">
        <f t="shared" si="19"/>
        <v>0</v>
      </c>
    </row>
    <row r="640" spans="1:11" ht="15">
      <c r="A640" s="181" t="s">
        <v>769</v>
      </c>
      <c r="B640" s="202"/>
      <c r="C640" s="203"/>
      <c r="D640" s="203">
        <v>40</v>
      </c>
      <c r="E640" s="170"/>
      <c r="F640" s="170" t="s">
        <v>679</v>
      </c>
      <c r="H640" s="182"/>
      <c r="I640" s="182">
        <f>+'[3]alimentazione'!AM641</f>
        <v>0</v>
      </c>
      <c r="K640" s="216">
        <f t="shared" si="19"/>
        <v>0</v>
      </c>
    </row>
    <row r="641" spans="1:11" ht="15">
      <c r="A641" s="181" t="s">
        <v>769</v>
      </c>
      <c r="B641" s="202"/>
      <c r="C641" s="203"/>
      <c r="D641" s="203">
        <v>45</v>
      </c>
      <c r="E641" s="170"/>
      <c r="F641" s="170" t="s">
        <v>680</v>
      </c>
      <c r="H641" s="182"/>
      <c r="I641" s="182">
        <f>+'[3]alimentazione'!AM642</f>
        <v>0</v>
      </c>
      <c r="K641" s="216">
        <f t="shared" si="19"/>
        <v>0</v>
      </c>
    </row>
    <row r="642" spans="1:11" ht="15">
      <c r="A642" s="181"/>
      <c r="B642" s="202"/>
      <c r="C642" s="203">
        <v>250</v>
      </c>
      <c r="D642" s="203">
        <v>0</v>
      </c>
      <c r="E642" s="170" t="s">
        <v>683</v>
      </c>
      <c r="F642" s="170"/>
      <c r="H642" s="182"/>
      <c r="I642" s="182">
        <f>+'[3]alimentazione'!AM643</f>
        <v>0</v>
      </c>
      <c r="K642" s="216">
        <f t="shared" si="19"/>
        <v>0</v>
      </c>
    </row>
    <row r="643" spans="1:11" ht="30">
      <c r="A643" s="181" t="s">
        <v>769</v>
      </c>
      <c r="B643" s="202"/>
      <c r="C643" s="203"/>
      <c r="D643" s="203">
        <v>5</v>
      </c>
      <c r="E643" s="170"/>
      <c r="F643" s="175" t="s">
        <v>684</v>
      </c>
      <c r="H643" s="182"/>
      <c r="I643" s="182">
        <f>+'[3]alimentazione'!AM644</f>
        <v>0</v>
      </c>
      <c r="K643" s="216">
        <f t="shared" si="19"/>
        <v>0</v>
      </c>
    </row>
    <row r="644" spans="1:11" ht="30">
      <c r="A644" s="181" t="s">
        <v>768</v>
      </c>
      <c r="B644" s="202"/>
      <c r="C644" s="203"/>
      <c r="D644" s="203">
        <v>10</v>
      </c>
      <c r="E644" s="170"/>
      <c r="F644" s="175" t="s">
        <v>678</v>
      </c>
      <c r="H644" s="182">
        <f>+I644-G644</f>
        <v>1750</v>
      </c>
      <c r="I644" s="182">
        <f>+'[3]alimentazione'!AM645</f>
        <v>1750</v>
      </c>
      <c r="J644" s="187">
        <v>1750</v>
      </c>
      <c r="K644" s="216">
        <f t="shared" si="19"/>
        <v>0</v>
      </c>
    </row>
    <row r="645" spans="1:11" ht="30">
      <c r="A645" s="181" t="s">
        <v>768</v>
      </c>
      <c r="B645" s="202"/>
      <c r="C645" s="203"/>
      <c r="D645" s="203">
        <v>15</v>
      </c>
      <c r="E645" s="170"/>
      <c r="F645" s="175" t="s">
        <v>685</v>
      </c>
      <c r="H645" s="182">
        <f>+I645-G645</f>
        <v>56401</v>
      </c>
      <c r="I645" s="182">
        <f>+'[3]alimentazione'!AM646</f>
        <v>56401</v>
      </c>
      <c r="J645" s="187">
        <v>56401</v>
      </c>
      <c r="K645" s="216">
        <f t="shared" si="19"/>
        <v>0</v>
      </c>
    </row>
    <row r="646" spans="1:11" ht="30">
      <c r="A646" s="181" t="s">
        <v>768</v>
      </c>
      <c r="B646" s="202"/>
      <c r="C646" s="203"/>
      <c r="D646" s="203">
        <v>20</v>
      </c>
      <c r="E646" s="170"/>
      <c r="F646" s="175" t="s">
        <v>686</v>
      </c>
      <c r="H646" s="182">
        <f>+I646-G646</f>
        <v>390463</v>
      </c>
      <c r="I646" s="182">
        <f>+'[3]alimentazione'!AM647</f>
        <v>390463</v>
      </c>
      <c r="J646" s="187">
        <v>390463</v>
      </c>
      <c r="K646" s="216">
        <f t="shared" si="19"/>
        <v>0</v>
      </c>
    </row>
    <row r="647" spans="1:11" ht="15">
      <c r="A647" s="181" t="s">
        <v>768</v>
      </c>
      <c r="B647" s="202"/>
      <c r="C647" s="203"/>
      <c r="D647" s="203">
        <v>25</v>
      </c>
      <c r="E647" s="170"/>
      <c r="F647" s="175" t="s">
        <v>687</v>
      </c>
      <c r="H647" s="182"/>
      <c r="I647" s="182">
        <f>+'[3]alimentazione'!AM648</f>
        <v>0</v>
      </c>
      <c r="K647" s="216">
        <f t="shared" si="19"/>
        <v>0</v>
      </c>
    </row>
    <row r="648" spans="1:11" ht="30">
      <c r="A648" s="181" t="s">
        <v>768</v>
      </c>
      <c r="B648" s="202"/>
      <c r="C648" s="203"/>
      <c r="D648" s="203">
        <v>30</v>
      </c>
      <c r="E648" s="170"/>
      <c r="F648" s="175" t="s">
        <v>688</v>
      </c>
      <c r="H648" s="182"/>
      <c r="I648" s="182">
        <f>+'[3]alimentazione'!AM649</f>
        <v>0</v>
      </c>
      <c r="K648" s="216">
        <f t="shared" si="19"/>
        <v>0</v>
      </c>
    </row>
    <row r="649" spans="1:11" ht="15">
      <c r="A649" s="181" t="s">
        <v>769</v>
      </c>
      <c r="B649" s="202"/>
      <c r="C649" s="203"/>
      <c r="D649" s="203">
        <v>35</v>
      </c>
      <c r="E649" s="170"/>
      <c r="F649" s="175" t="s">
        <v>689</v>
      </c>
      <c r="H649" s="182"/>
      <c r="I649" s="182">
        <f>+'[3]alimentazione'!AM650</f>
        <v>0</v>
      </c>
      <c r="K649" s="216">
        <f aca="true" t="shared" si="21" ref="K649:K712">+G649+H649-I649</f>
        <v>0</v>
      </c>
    </row>
    <row r="650" spans="1:11" ht="30">
      <c r="A650" s="181" t="s">
        <v>769</v>
      </c>
      <c r="B650" s="202"/>
      <c r="C650" s="203"/>
      <c r="D650" s="203">
        <v>40</v>
      </c>
      <c r="E650" s="170"/>
      <c r="F650" s="175" t="s">
        <v>690</v>
      </c>
      <c r="H650" s="182"/>
      <c r="I650" s="182">
        <f>+'[3]alimentazione'!AM651</f>
        <v>0</v>
      </c>
      <c r="K650" s="216">
        <f t="shared" si="21"/>
        <v>0</v>
      </c>
    </row>
    <row r="651" spans="1:11" ht="45">
      <c r="A651" s="181" t="s">
        <v>767</v>
      </c>
      <c r="B651" s="202"/>
      <c r="C651" s="203"/>
      <c r="D651" s="203">
        <v>45</v>
      </c>
      <c r="E651" s="170"/>
      <c r="F651" s="175" t="s">
        <v>691</v>
      </c>
      <c r="H651" s="182"/>
      <c r="I651" s="182">
        <f>+'[3]alimentazione'!AM652</f>
        <v>0</v>
      </c>
      <c r="K651" s="216">
        <f t="shared" si="21"/>
        <v>0</v>
      </c>
    </row>
    <row r="652" spans="1:11" ht="45">
      <c r="A652" s="181" t="s">
        <v>768</v>
      </c>
      <c r="B652" s="202"/>
      <c r="C652" s="203"/>
      <c r="D652" s="203">
        <v>50</v>
      </c>
      <c r="E652" s="170"/>
      <c r="F652" s="175" t="s">
        <v>692</v>
      </c>
      <c r="H652" s="182">
        <f>+I652-G652</f>
        <v>57.92</v>
      </c>
      <c r="I652" s="182">
        <f>+'[3]alimentazione'!AM653</f>
        <v>57.92</v>
      </c>
      <c r="J652" s="187">
        <v>1280</v>
      </c>
      <c r="K652" s="216">
        <f t="shared" si="21"/>
        <v>0</v>
      </c>
    </row>
    <row r="653" spans="1:11" ht="15">
      <c r="A653" s="181" t="s">
        <v>769</v>
      </c>
      <c r="B653" s="204"/>
      <c r="C653" s="205">
        <v>300</v>
      </c>
      <c r="D653" s="205">
        <v>0</v>
      </c>
      <c r="E653" s="170" t="s">
        <v>693</v>
      </c>
      <c r="F653" s="175"/>
      <c r="H653" s="182"/>
      <c r="I653" s="182">
        <f>+'[3]alimentazione'!AM654</f>
        <v>0</v>
      </c>
      <c r="K653" s="216">
        <f t="shared" si="21"/>
        <v>0</v>
      </c>
    </row>
    <row r="654" spans="1:11" ht="15">
      <c r="A654" s="181" t="s">
        <v>769</v>
      </c>
      <c r="B654" s="204"/>
      <c r="C654" s="205">
        <v>400</v>
      </c>
      <c r="D654" s="205">
        <v>0</v>
      </c>
      <c r="E654" s="170" t="s">
        <v>694</v>
      </c>
      <c r="F654" s="175"/>
      <c r="H654" s="182"/>
      <c r="I654" s="182">
        <f>+'[3]alimentazione'!AM655</f>
        <v>0</v>
      </c>
      <c r="K654" s="216">
        <f t="shared" si="21"/>
        <v>0</v>
      </c>
    </row>
    <row r="655" spans="1:11" ht="15">
      <c r="A655" s="181"/>
      <c r="B655" s="204"/>
      <c r="C655" s="205">
        <v>500</v>
      </c>
      <c r="D655" s="205">
        <v>0</v>
      </c>
      <c r="E655" s="170" t="s">
        <v>695</v>
      </c>
      <c r="F655" s="175"/>
      <c r="H655" s="182"/>
      <c r="I655" s="182">
        <f>+'[3]alimentazione'!AM656</f>
        <v>0</v>
      </c>
      <c r="K655" s="216">
        <f t="shared" si="21"/>
        <v>0</v>
      </c>
    </row>
    <row r="656" spans="1:11" ht="30">
      <c r="A656" s="181" t="s">
        <v>767</v>
      </c>
      <c r="B656" s="204"/>
      <c r="C656" s="205"/>
      <c r="D656" s="205">
        <v>10</v>
      </c>
      <c r="E656" s="170"/>
      <c r="F656" s="175" t="s">
        <v>979</v>
      </c>
      <c r="H656" s="182">
        <f>+I656-G656</f>
        <v>8468811</v>
      </c>
      <c r="I656" s="182">
        <f>+'[3]alimentazione'!AM657</f>
        <v>8468811</v>
      </c>
      <c r="J656" s="187">
        <v>11558827</v>
      </c>
      <c r="K656" s="216">
        <f t="shared" si="21"/>
        <v>0</v>
      </c>
    </row>
    <row r="657" spans="1:11" ht="30">
      <c r="A657" s="181" t="s">
        <v>768</v>
      </c>
      <c r="B657" s="204"/>
      <c r="C657" s="205"/>
      <c r="D657" s="205">
        <v>20</v>
      </c>
      <c r="E657" s="170"/>
      <c r="F657" s="175" t="s">
        <v>980</v>
      </c>
      <c r="H657" s="182">
        <f>+I657-G657</f>
        <v>3302449.06</v>
      </c>
      <c r="I657" s="182">
        <f>+'[3]alimentazione'!AM658</f>
        <v>3302449.06</v>
      </c>
      <c r="J657" s="187">
        <v>3067719.67</v>
      </c>
      <c r="K657" s="216">
        <f t="shared" si="21"/>
        <v>0</v>
      </c>
    </row>
    <row r="658" spans="1:11" ht="30">
      <c r="A658" s="181" t="s">
        <v>768</v>
      </c>
      <c r="B658" s="204"/>
      <c r="C658" s="205"/>
      <c r="D658" s="205">
        <v>30</v>
      </c>
      <c r="E658" s="170"/>
      <c r="F658" s="175" t="s">
        <v>696</v>
      </c>
      <c r="H658" s="182"/>
      <c r="I658" s="182">
        <f>+'[3]alimentazione'!AM659</f>
        <v>0</v>
      </c>
      <c r="K658" s="216">
        <f t="shared" si="21"/>
        <v>0</v>
      </c>
    </row>
    <row r="659" spans="1:11" ht="15">
      <c r="A659" s="181" t="s">
        <v>769</v>
      </c>
      <c r="B659" s="204"/>
      <c r="C659" s="205"/>
      <c r="D659" s="205">
        <v>90</v>
      </c>
      <c r="E659" s="170"/>
      <c r="F659" s="175" t="s">
        <v>697</v>
      </c>
      <c r="H659" s="182"/>
      <c r="I659" s="182">
        <f>+'[3]alimentazione'!AM660</f>
        <v>0</v>
      </c>
      <c r="K659" s="216">
        <f t="shared" si="21"/>
        <v>0</v>
      </c>
    </row>
    <row r="660" spans="1:11" ht="15">
      <c r="A660" s="181"/>
      <c r="B660" s="202"/>
      <c r="C660" s="203"/>
      <c r="D660" s="203"/>
      <c r="E660" s="170"/>
      <c r="F660" s="170"/>
      <c r="H660" s="182"/>
      <c r="I660" s="182">
        <f>+'[3]alimentazione'!AM661</f>
        <v>0</v>
      </c>
      <c r="K660" s="216">
        <f t="shared" si="21"/>
        <v>0</v>
      </c>
    </row>
    <row r="661" spans="1:11" ht="15">
      <c r="A661" s="181"/>
      <c r="B661" s="202">
        <v>630</v>
      </c>
      <c r="C661" s="203">
        <v>0</v>
      </c>
      <c r="D661" s="203"/>
      <c r="E661" s="170" t="s">
        <v>984</v>
      </c>
      <c r="F661" s="170"/>
      <c r="H661" s="182"/>
      <c r="I661" s="182">
        <f>+'[3]alimentazione'!AM662</f>
        <v>0</v>
      </c>
      <c r="K661" s="216">
        <f t="shared" si="21"/>
        <v>0</v>
      </c>
    </row>
    <row r="662" spans="1:11" ht="15">
      <c r="A662" s="181"/>
      <c r="B662" s="202"/>
      <c r="C662" s="203">
        <v>100</v>
      </c>
      <c r="D662" s="203"/>
      <c r="E662" s="170" t="s">
        <v>985</v>
      </c>
      <c r="F662" s="170"/>
      <c r="H662" s="182"/>
      <c r="I662" s="182">
        <f>+'[3]alimentazione'!AM663</f>
        <v>0</v>
      </c>
      <c r="K662" s="216">
        <f t="shared" si="21"/>
        <v>0</v>
      </c>
    </row>
    <row r="663" spans="1:11" ht="15">
      <c r="A663" s="181" t="s">
        <v>770</v>
      </c>
      <c r="B663" s="202"/>
      <c r="C663" s="203"/>
      <c r="D663" s="203">
        <v>10</v>
      </c>
      <c r="E663" s="170"/>
      <c r="F663" s="170" t="s">
        <v>871</v>
      </c>
      <c r="H663" s="182">
        <f>+I663-G663</f>
        <v>5712</v>
      </c>
      <c r="I663" s="182">
        <f>+'[3]alimentazione'!AM664</f>
        <v>5712</v>
      </c>
      <c r="J663" s="187">
        <v>13056</v>
      </c>
      <c r="K663" s="216">
        <f t="shared" si="21"/>
        <v>0</v>
      </c>
    </row>
    <row r="664" spans="1:11" ht="15">
      <c r="A664" s="181" t="s">
        <v>770</v>
      </c>
      <c r="B664" s="202"/>
      <c r="C664" s="203"/>
      <c r="D664" s="203">
        <v>20</v>
      </c>
      <c r="E664" s="170"/>
      <c r="F664" s="170" t="s">
        <v>49</v>
      </c>
      <c r="H664" s="182"/>
      <c r="I664" s="182">
        <f>+'[3]alimentazione'!AM665</f>
        <v>0</v>
      </c>
      <c r="K664" s="216">
        <f t="shared" si="21"/>
        <v>0</v>
      </c>
    </row>
    <row r="665" spans="1:11" ht="15">
      <c r="A665" s="181" t="s">
        <v>770</v>
      </c>
      <c r="B665" s="202"/>
      <c r="C665" s="203"/>
      <c r="D665" s="203">
        <v>30</v>
      </c>
      <c r="E665" s="170"/>
      <c r="F665" s="170" t="s">
        <v>50</v>
      </c>
      <c r="H665" s="182"/>
      <c r="I665" s="182">
        <f>+'[3]alimentazione'!AM666</f>
        <v>0</v>
      </c>
      <c r="K665" s="216">
        <f t="shared" si="21"/>
        <v>0</v>
      </c>
    </row>
    <row r="666" spans="1:11" ht="15">
      <c r="A666" s="181" t="s">
        <v>770</v>
      </c>
      <c r="B666" s="202"/>
      <c r="C666" s="203"/>
      <c r="D666" s="203">
        <v>40</v>
      </c>
      <c r="E666" s="170"/>
      <c r="F666" s="170" t="s">
        <v>51</v>
      </c>
      <c r="H666" s="182"/>
      <c r="I666" s="182">
        <f>+'[3]alimentazione'!AM667</f>
        <v>0</v>
      </c>
      <c r="K666" s="216">
        <f t="shared" si="21"/>
        <v>0</v>
      </c>
    </row>
    <row r="667" spans="1:11" ht="15">
      <c r="A667" s="181" t="s">
        <v>770</v>
      </c>
      <c r="B667" s="202"/>
      <c r="C667" s="203"/>
      <c r="D667" s="203">
        <v>50</v>
      </c>
      <c r="E667" s="170"/>
      <c r="F667" s="170" t="s">
        <v>54</v>
      </c>
      <c r="H667" s="182"/>
      <c r="I667" s="182">
        <f>+'[3]alimentazione'!AM668</f>
        <v>0</v>
      </c>
      <c r="K667" s="216">
        <f t="shared" si="21"/>
        <v>0</v>
      </c>
    </row>
    <row r="668" spans="1:11" ht="15">
      <c r="A668" s="181" t="s">
        <v>770</v>
      </c>
      <c r="B668" s="202"/>
      <c r="C668" s="203"/>
      <c r="D668" s="203">
        <v>60</v>
      </c>
      <c r="E668" s="170"/>
      <c r="F668" s="170" t="s">
        <v>55</v>
      </c>
      <c r="H668" s="182">
        <f aca="true" t="shared" si="22" ref="H668:H673">+I668-G668</f>
        <v>15230.91</v>
      </c>
      <c r="I668" s="182">
        <f>+'[3]alimentazione'!AM669</f>
        <v>15230.91</v>
      </c>
      <c r="J668" s="187">
        <v>15008.5</v>
      </c>
      <c r="K668" s="216">
        <f t="shared" si="21"/>
        <v>0</v>
      </c>
    </row>
    <row r="669" spans="1:11" ht="15">
      <c r="A669" s="181" t="s">
        <v>770</v>
      </c>
      <c r="B669" s="202"/>
      <c r="C669" s="203"/>
      <c r="D669" s="170">
        <v>80</v>
      </c>
      <c r="E669" s="170"/>
      <c r="F669" s="170" t="s">
        <v>56</v>
      </c>
      <c r="H669" s="182">
        <f t="shared" si="22"/>
        <v>0</v>
      </c>
      <c r="I669" s="182">
        <f>+'[3]alimentazione'!AM670</f>
        <v>0</v>
      </c>
      <c r="K669" s="216">
        <f t="shared" si="21"/>
        <v>0</v>
      </c>
    </row>
    <row r="670" spans="1:11" ht="15">
      <c r="A670" s="181" t="s">
        <v>770</v>
      </c>
      <c r="B670" s="202"/>
      <c r="C670" s="203"/>
      <c r="D670" s="203">
        <v>85</v>
      </c>
      <c r="E670" s="170"/>
      <c r="F670" s="170" t="s">
        <v>57</v>
      </c>
      <c r="H670" s="182">
        <f t="shared" si="22"/>
        <v>0</v>
      </c>
      <c r="I670" s="182">
        <f>+'[3]alimentazione'!AM671</f>
        <v>0</v>
      </c>
      <c r="K670" s="216">
        <f t="shared" si="21"/>
        <v>0</v>
      </c>
    </row>
    <row r="671" spans="1:11" ht="15">
      <c r="A671" s="181" t="s">
        <v>770</v>
      </c>
      <c r="B671" s="202"/>
      <c r="C671" s="203"/>
      <c r="D671" s="203">
        <v>90</v>
      </c>
      <c r="E671" s="170"/>
      <c r="F671" s="170" t="s">
        <v>873</v>
      </c>
      <c r="H671" s="182">
        <f t="shared" si="22"/>
        <v>887.99</v>
      </c>
      <c r="I671" s="182">
        <f>+'[3]alimentazione'!AM672</f>
        <v>887.99</v>
      </c>
      <c r="K671" s="216">
        <f t="shared" si="21"/>
        <v>0</v>
      </c>
    </row>
    <row r="672" spans="1:11" ht="15">
      <c r="A672" s="181"/>
      <c r="B672" s="202"/>
      <c r="C672" s="203">
        <v>200</v>
      </c>
      <c r="D672" s="203"/>
      <c r="E672" s="170" t="s">
        <v>986</v>
      </c>
      <c r="F672" s="170"/>
      <c r="H672" s="182">
        <f t="shared" si="22"/>
        <v>0</v>
      </c>
      <c r="I672" s="182">
        <f>+'[3]alimentazione'!AM673</f>
        <v>0</v>
      </c>
      <c r="K672" s="216">
        <f t="shared" si="21"/>
        <v>0</v>
      </c>
    </row>
    <row r="673" spans="1:11" ht="15">
      <c r="A673" s="181" t="s">
        <v>770</v>
      </c>
      <c r="B673" s="202"/>
      <c r="C673" s="203"/>
      <c r="D673" s="203">
        <v>5</v>
      </c>
      <c r="E673" s="170"/>
      <c r="F673" s="170" t="s">
        <v>58</v>
      </c>
      <c r="G673" s="183">
        <v>1083897.1</v>
      </c>
      <c r="H673" s="182">
        <f t="shared" si="22"/>
        <v>184150.76</v>
      </c>
      <c r="I673" s="182">
        <f>+'[3]alimentazione'!AM674</f>
        <v>1268047.86</v>
      </c>
      <c r="J673" s="187">
        <v>1420318</v>
      </c>
      <c r="K673" s="216">
        <f t="shared" si="21"/>
        <v>0</v>
      </c>
    </row>
    <row r="674" spans="1:11" ht="15">
      <c r="A674" s="181" t="s">
        <v>770</v>
      </c>
      <c r="B674" s="202"/>
      <c r="C674" s="203"/>
      <c r="D674" s="203">
        <v>10</v>
      </c>
      <c r="E674" s="170"/>
      <c r="F674" s="170" t="s">
        <v>59</v>
      </c>
      <c r="H674" s="182"/>
      <c r="I674" s="182">
        <f>+'[3]alimentazione'!AM675</f>
        <v>0</v>
      </c>
      <c r="K674" s="216">
        <f t="shared" si="21"/>
        <v>0</v>
      </c>
    </row>
    <row r="675" spans="1:11" ht="15">
      <c r="A675" s="181" t="s">
        <v>770</v>
      </c>
      <c r="B675" s="202"/>
      <c r="C675" s="203"/>
      <c r="D675" s="203">
        <v>15</v>
      </c>
      <c r="E675" s="170"/>
      <c r="F675" s="170" t="s">
        <v>60</v>
      </c>
      <c r="H675" s="182">
        <f>+I675-G675</f>
        <v>2903.7</v>
      </c>
      <c r="I675" s="182">
        <f>+'[3]alimentazione'!AM676</f>
        <v>2903.7</v>
      </c>
      <c r="J675" s="187">
        <v>3344.6</v>
      </c>
      <c r="K675" s="216">
        <f t="shared" si="21"/>
        <v>0</v>
      </c>
    </row>
    <row r="676" spans="1:11" ht="15">
      <c r="A676" s="181" t="s">
        <v>770</v>
      </c>
      <c r="B676" s="202"/>
      <c r="C676" s="203"/>
      <c r="D676" s="203">
        <v>20</v>
      </c>
      <c r="E676" s="170"/>
      <c r="F676" s="170" t="s">
        <v>61</v>
      </c>
      <c r="H676" s="182"/>
      <c r="I676" s="182">
        <f>+'[3]alimentazione'!AM677</f>
        <v>0</v>
      </c>
      <c r="K676" s="216">
        <f t="shared" si="21"/>
        <v>0</v>
      </c>
    </row>
    <row r="677" spans="1:11" ht="15">
      <c r="A677" s="181" t="s">
        <v>770</v>
      </c>
      <c r="B677" s="202"/>
      <c r="C677" s="203"/>
      <c r="D677" s="203">
        <v>25</v>
      </c>
      <c r="E677" s="170"/>
      <c r="F677" s="170" t="s">
        <v>62</v>
      </c>
      <c r="H677" s="182"/>
      <c r="I677" s="182">
        <f>+'[3]alimentazione'!AM678</f>
        <v>0</v>
      </c>
      <c r="K677" s="216">
        <f t="shared" si="21"/>
        <v>0</v>
      </c>
    </row>
    <row r="678" spans="1:11" ht="15">
      <c r="A678" s="181" t="s">
        <v>770</v>
      </c>
      <c r="B678" s="202"/>
      <c r="C678" s="203"/>
      <c r="D678" s="203">
        <v>30</v>
      </c>
      <c r="E678" s="170"/>
      <c r="F678" s="170" t="s">
        <v>63</v>
      </c>
      <c r="H678" s="182"/>
      <c r="I678" s="182">
        <f>+'[3]alimentazione'!AM679</f>
        <v>0</v>
      </c>
      <c r="K678" s="216">
        <f t="shared" si="21"/>
        <v>0</v>
      </c>
    </row>
    <row r="679" spans="1:11" ht="15">
      <c r="A679" s="181" t="s">
        <v>770</v>
      </c>
      <c r="B679" s="202"/>
      <c r="C679" s="203"/>
      <c r="D679" s="203">
        <v>35</v>
      </c>
      <c r="E679" s="170"/>
      <c r="F679" s="170" t="s">
        <v>64</v>
      </c>
      <c r="H679" s="182"/>
      <c r="I679" s="182">
        <f>+'[3]alimentazione'!AM680</f>
        <v>0</v>
      </c>
      <c r="K679" s="216">
        <f t="shared" si="21"/>
        <v>0</v>
      </c>
    </row>
    <row r="680" spans="1:11" ht="15">
      <c r="A680" s="181" t="s">
        <v>770</v>
      </c>
      <c r="B680" s="202"/>
      <c r="C680" s="203"/>
      <c r="D680" s="203">
        <v>40</v>
      </c>
      <c r="E680" s="170"/>
      <c r="F680" s="170" t="s">
        <v>65</v>
      </c>
      <c r="H680" s="182">
        <f>+I680-G680</f>
        <v>2710.79</v>
      </c>
      <c r="I680" s="182">
        <f>+'[3]alimentazione'!AM681</f>
        <v>2710.79</v>
      </c>
      <c r="J680" s="187">
        <v>2786.8</v>
      </c>
      <c r="K680" s="216">
        <f t="shared" si="21"/>
        <v>0</v>
      </c>
    </row>
    <row r="681" spans="1:11" ht="15">
      <c r="A681" s="181" t="s">
        <v>770</v>
      </c>
      <c r="B681" s="202"/>
      <c r="C681" s="203"/>
      <c r="D681" s="203">
        <v>45</v>
      </c>
      <c r="E681" s="170"/>
      <c r="F681" s="170" t="s">
        <v>66</v>
      </c>
      <c r="H681" s="182"/>
      <c r="I681" s="182">
        <f>+'[3]alimentazione'!AM682</f>
        <v>0</v>
      </c>
      <c r="K681" s="216">
        <f t="shared" si="21"/>
        <v>0</v>
      </c>
    </row>
    <row r="682" spans="1:11" ht="15">
      <c r="A682" s="181" t="s">
        <v>770</v>
      </c>
      <c r="B682" s="202"/>
      <c r="C682" s="203"/>
      <c r="D682" s="203">
        <v>50</v>
      </c>
      <c r="E682" s="170"/>
      <c r="F682" s="170" t="s">
        <v>67</v>
      </c>
      <c r="H682" s="182">
        <f>+I682-G682</f>
        <v>202221.65</v>
      </c>
      <c r="I682" s="182">
        <f>+'[3]alimentazione'!AM683</f>
        <v>202221.65</v>
      </c>
      <c r="J682" s="187">
        <v>329051.6</v>
      </c>
      <c r="K682" s="216">
        <f t="shared" si="21"/>
        <v>0</v>
      </c>
    </row>
    <row r="683" spans="1:11" ht="15">
      <c r="A683" s="181" t="s">
        <v>770</v>
      </c>
      <c r="B683" s="202"/>
      <c r="C683" s="203"/>
      <c r="D683" s="203">
        <v>55</v>
      </c>
      <c r="E683" s="170"/>
      <c r="F683" s="170" t="s">
        <v>68</v>
      </c>
      <c r="H683" s="182"/>
      <c r="I683" s="182">
        <f>+'[3]alimentazione'!AM684</f>
        <v>0</v>
      </c>
      <c r="K683" s="216">
        <f t="shared" si="21"/>
        <v>0</v>
      </c>
    </row>
    <row r="684" spans="1:11" ht="15">
      <c r="A684" s="181" t="s">
        <v>770</v>
      </c>
      <c r="B684" s="202"/>
      <c r="C684" s="203"/>
      <c r="D684" s="203">
        <v>60</v>
      </c>
      <c r="E684" s="170"/>
      <c r="F684" s="170" t="s">
        <v>69</v>
      </c>
      <c r="H684" s="182">
        <f>+I684-G684</f>
        <v>364121.94</v>
      </c>
      <c r="I684" s="182">
        <f>+'[3]alimentazione'!AM685</f>
        <v>364121.94</v>
      </c>
      <c r="J684" s="187">
        <v>358063.49</v>
      </c>
      <c r="K684" s="216">
        <f t="shared" si="21"/>
        <v>0</v>
      </c>
    </row>
    <row r="685" spans="1:11" ht="15">
      <c r="A685" s="181" t="s">
        <v>770</v>
      </c>
      <c r="B685" s="202"/>
      <c r="C685" s="203"/>
      <c r="D685" s="203">
        <v>65</v>
      </c>
      <c r="E685" s="170"/>
      <c r="F685" s="170" t="s">
        <v>70</v>
      </c>
      <c r="H685" s="182">
        <f>+I685-G685</f>
        <v>54522.02</v>
      </c>
      <c r="I685" s="182">
        <f>+'[3]alimentazione'!AM686</f>
        <v>54522.02</v>
      </c>
      <c r="J685" s="187">
        <v>77455.29</v>
      </c>
      <c r="K685" s="216">
        <f t="shared" si="21"/>
        <v>0</v>
      </c>
    </row>
    <row r="686" spans="1:11" ht="15">
      <c r="A686" s="181"/>
      <c r="B686" s="202"/>
      <c r="C686" s="203"/>
      <c r="D686" s="203">
        <v>66</v>
      </c>
      <c r="E686" s="170"/>
      <c r="F686" s="175" t="s">
        <v>118</v>
      </c>
      <c r="H686" s="182">
        <f>+I686-G686</f>
        <v>212223.46</v>
      </c>
      <c r="I686" s="182">
        <f>+'[3]alimentazione'!AM687</f>
        <v>212223.46</v>
      </c>
      <c r="J686" s="187">
        <v>190659.2</v>
      </c>
      <c r="K686" s="216">
        <f t="shared" si="21"/>
        <v>0</v>
      </c>
    </row>
    <row r="687" spans="1:11" ht="15">
      <c r="A687" s="181" t="s">
        <v>770</v>
      </c>
      <c r="B687" s="202"/>
      <c r="C687" s="203"/>
      <c r="D687" s="203">
        <v>70</v>
      </c>
      <c r="E687" s="170"/>
      <c r="F687" s="170" t="s">
        <v>71</v>
      </c>
      <c r="H687" s="182">
        <f>+I687-G687</f>
        <v>3640</v>
      </c>
      <c r="I687" s="182">
        <f>+'[3]alimentazione'!AM688</f>
        <v>3640</v>
      </c>
      <c r="J687" s="187">
        <v>2210</v>
      </c>
      <c r="K687" s="216">
        <f t="shared" si="21"/>
        <v>0</v>
      </c>
    </row>
    <row r="688" spans="1:11" ht="15">
      <c r="A688" s="181" t="s">
        <v>770</v>
      </c>
      <c r="B688" s="202"/>
      <c r="C688" s="203"/>
      <c r="D688" s="203">
        <v>75</v>
      </c>
      <c r="E688" s="170"/>
      <c r="F688" s="170" t="s">
        <v>72</v>
      </c>
      <c r="H688" s="182">
        <f>+I688-G688</f>
        <v>1520.9</v>
      </c>
      <c r="I688" s="182">
        <f>+'[3]alimentazione'!AM689</f>
        <v>1520.9</v>
      </c>
      <c r="J688" s="187">
        <v>1354.04</v>
      </c>
      <c r="K688" s="216">
        <f t="shared" si="21"/>
        <v>0</v>
      </c>
    </row>
    <row r="689" spans="1:11" ht="15">
      <c r="A689" s="181" t="s">
        <v>770</v>
      </c>
      <c r="B689" s="202"/>
      <c r="C689" s="203"/>
      <c r="D689" s="203">
        <v>90</v>
      </c>
      <c r="E689" s="170">
        <v>0</v>
      </c>
      <c r="F689" s="170" t="s">
        <v>73</v>
      </c>
      <c r="H689" s="182"/>
      <c r="I689" s="182">
        <f>+'[3]alimentazione'!AM690</f>
        <v>0</v>
      </c>
      <c r="K689" s="216">
        <f t="shared" si="21"/>
        <v>0</v>
      </c>
    </row>
    <row r="690" spans="1:11" ht="15">
      <c r="A690" s="181"/>
      <c r="B690" s="202"/>
      <c r="C690" s="203">
        <v>250</v>
      </c>
      <c r="D690" s="203">
        <v>0</v>
      </c>
      <c r="E690" s="170" t="s">
        <v>698</v>
      </c>
      <c r="F690" s="170"/>
      <c r="H690" s="182"/>
      <c r="I690" s="182">
        <f>+'[3]alimentazione'!AM691</f>
        <v>0</v>
      </c>
      <c r="K690" s="216">
        <f t="shared" si="21"/>
        <v>0</v>
      </c>
    </row>
    <row r="691" spans="1:11" ht="30">
      <c r="A691" s="181" t="s">
        <v>770</v>
      </c>
      <c r="B691" s="202"/>
      <c r="C691" s="203"/>
      <c r="D691" s="203">
        <v>10</v>
      </c>
      <c r="E691" s="170"/>
      <c r="F691" s="175" t="s">
        <v>699</v>
      </c>
      <c r="H691" s="182"/>
      <c r="I691" s="182">
        <f>+'[3]alimentazione'!AM692</f>
        <v>0</v>
      </c>
      <c r="K691" s="216">
        <f t="shared" si="21"/>
        <v>0</v>
      </c>
    </row>
    <row r="692" spans="1:11" ht="30">
      <c r="A692" s="181" t="s">
        <v>770</v>
      </c>
      <c r="B692" s="202"/>
      <c r="C692" s="203"/>
      <c r="D692" s="203">
        <v>20</v>
      </c>
      <c r="E692" s="170"/>
      <c r="F692" s="175" t="s">
        <v>700</v>
      </c>
      <c r="H692" s="182">
        <f>+I692-G692</f>
        <v>281448.33</v>
      </c>
      <c r="I692" s="182">
        <f>+'[3]alimentazione'!AM693</f>
        <v>281448.33</v>
      </c>
      <c r="J692" s="187">
        <v>271284</v>
      </c>
      <c r="K692" s="216">
        <f t="shared" si="21"/>
        <v>0</v>
      </c>
    </row>
    <row r="693" spans="1:11" ht="30">
      <c r="A693" s="181" t="s">
        <v>770</v>
      </c>
      <c r="B693" s="202"/>
      <c r="C693" s="203"/>
      <c r="D693" s="203">
        <v>30</v>
      </c>
      <c r="E693" s="170"/>
      <c r="F693" s="175" t="s">
        <v>701</v>
      </c>
      <c r="H693" s="182"/>
      <c r="I693" s="182">
        <f>+'[3]alimentazione'!AM694</f>
        <v>0</v>
      </c>
      <c r="K693" s="216">
        <f t="shared" si="21"/>
        <v>0</v>
      </c>
    </row>
    <row r="694" spans="1:11" ht="30">
      <c r="A694" s="181" t="s">
        <v>770</v>
      </c>
      <c r="B694" s="202"/>
      <c r="C694" s="203"/>
      <c r="D694" s="203">
        <v>40</v>
      </c>
      <c r="E694" s="170"/>
      <c r="F694" s="175" t="s">
        <v>702</v>
      </c>
      <c r="H694" s="182">
        <f>+I694-G694</f>
        <v>60729.06</v>
      </c>
      <c r="I694" s="182">
        <f>+'[3]alimentazione'!AM695</f>
        <v>60729.06</v>
      </c>
      <c r="J694" s="187">
        <v>64904.89</v>
      </c>
      <c r="K694" s="216">
        <f t="shared" si="21"/>
        <v>0</v>
      </c>
    </row>
    <row r="695" spans="1:11" ht="15">
      <c r="A695" s="181" t="s">
        <v>770</v>
      </c>
      <c r="B695" s="202"/>
      <c r="C695" s="203"/>
      <c r="D695" s="203">
        <v>50</v>
      </c>
      <c r="E695" s="170"/>
      <c r="F695" s="175" t="s">
        <v>703</v>
      </c>
      <c r="H695" s="182">
        <f>+I695-G695</f>
        <v>37830.34</v>
      </c>
      <c r="I695" s="182">
        <f>+'[3]alimentazione'!AM696</f>
        <v>37830.34</v>
      </c>
      <c r="J695" s="187">
        <v>74051.6</v>
      </c>
      <c r="K695" s="216">
        <f t="shared" si="21"/>
        <v>0</v>
      </c>
    </row>
    <row r="696" spans="1:11" ht="15">
      <c r="A696" s="181" t="s">
        <v>771</v>
      </c>
      <c r="B696" s="202"/>
      <c r="C696" s="203">
        <v>300</v>
      </c>
      <c r="D696" s="170"/>
      <c r="E696" s="170" t="s">
        <v>981</v>
      </c>
      <c r="F696" s="170"/>
      <c r="H696" s="182">
        <f>+I696-G696</f>
        <v>19142.01</v>
      </c>
      <c r="I696" s="182">
        <f>+'[3]alimentazione'!AM697</f>
        <v>19142.01</v>
      </c>
      <c r="J696" s="187">
        <v>22583.02</v>
      </c>
      <c r="K696" s="216">
        <f t="shared" si="21"/>
        <v>0</v>
      </c>
    </row>
    <row r="697" spans="1:11" ht="15">
      <c r="A697" s="181" t="s">
        <v>770</v>
      </c>
      <c r="B697" s="202"/>
      <c r="C697" s="203">
        <v>400</v>
      </c>
      <c r="D697" s="170"/>
      <c r="E697" s="170" t="s">
        <v>982</v>
      </c>
      <c r="F697" s="170"/>
      <c r="H697" s="182"/>
      <c r="I697" s="182">
        <f>+'[3]alimentazione'!AM698</f>
        <v>0</v>
      </c>
      <c r="K697" s="216">
        <f t="shared" si="21"/>
        <v>0</v>
      </c>
    </row>
    <row r="698" spans="1:11" ht="15">
      <c r="A698" s="181"/>
      <c r="B698" s="202"/>
      <c r="C698" s="203"/>
      <c r="D698" s="170"/>
      <c r="E698" s="170"/>
      <c r="F698" s="170"/>
      <c r="H698" s="182"/>
      <c r="I698" s="182">
        <f>+'[3]alimentazione'!AM699</f>
        <v>0</v>
      </c>
      <c r="K698" s="216">
        <f t="shared" si="21"/>
        <v>0</v>
      </c>
    </row>
    <row r="699" spans="1:11" ht="15">
      <c r="A699" s="181"/>
      <c r="B699" s="202">
        <v>640</v>
      </c>
      <c r="C699" s="203">
        <v>0</v>
      </c>
      <c r="D699" s="203"/>
      <c r="E699" s="170" t="s">
        <v>987</v>
      </c>
      <c r="F699" s="170"/>
      <c r="H699" s="182"/>
      <c r="I699" s="182">
        <f>+'[3]alimentazione'!AM700</f>
        <v>0</v>
      </c>
      <c r="K699" s="216">
        <f t="shared" si="21"/>
        <v>0</v>
      </c>
    </row>
    <row r="700" spans="1:11" ht="12.75" customHeight="1">
      <c r="A700" s="181"/>
      <c r="B700" s="204"/>
      <c r="C700" s="205">
        <v>100</v>
      </c>
      <c r="D700" s="205"/>
      <c r="E700" s="372" t="s">
        <v>988</v>
      </c>
      <c r="F700" s="372"/>
      <c r="H700" s="182"/>
      <c r="I700" s="182">
        <f>+'[3]alimentazione'!AM701</f>
        <v>0</v>
      </c>
      <c r="K700" s="216">
        <f t="shared" si="21"/>
        <v>0</v>
      </c>
    </row>
    <row r="701" spans="1:11" ht="12.75" customHeight="1">
      <c r="A701" s="181" t="s">
        <v>772</v>
      </c>
      <c r="B701" s="204"/>
      <c r="C701" s="205"/>
      <c r="D701" s="205">
        <v>10</v>
      </c>
      <c r="E701" s="372" t="s">
        <v>704</v>
      </c>
      <c r="F701" s="372"/>
      <c r="H701" s="182">
        <f>+I701-G701</f>
        <v>1180980.44</v>
      </c>
      <c r="I701" s="182">
        <f>+'[3]alimentazione'!AM702</f>
        <v>1180980.44</v>
      </c>
      <c r="J701" s="187">
        <v>1298849.85</v>
      </c>
      <c r="K701" s="216">
        <f t="shared" si="21"/>
        <v>0</v>
      </c>
    </row>
    <row r="702" spans="1:11" ht="12.75" customHeight="1">
      <c r="A702" s="181" t="s">
        <v>772</v>
      </c>
      <c r="B702" s="204"/>
      <c r="C702" s="205"/>
      <c r="D702" s="205">
        <v>20</v>
      </c>
      <c r="E702" s="372" t="s">
        <v>705</v>
      </c>
      <c r="F702" s="372"/>
      <c r="H702" s="182"/>
      <c r="I702" s="182">
        <f>+'[3]alimentazione'!AM703</f>
        <v>0</v>
      </c>
      <c r="K702" s="216">
        <f t="shared" si="21"/>
        <v>0</v>
      </c>
    </row>
    <row r="703" spans="1:11" ht="12.75" customHeight="1">
      <c r="A703" s="181" t="s">
        <v>772</v>
      </c>
      <c r="B703" s="204"/>
      <c r="C703" s="205"/>
      <c r="D703" s="205">
        <v>90</v>
      </c>
      <c r="E703" s="372" t="s">
        <v>706</v>
      </c>
      <c r="F703" s="372"/>
      <c r="H703" s="182">
        <f>+I703-G703</f>
        <v>1160</v>
      </c>
      <c r="I703" s="182">
        <f>+'[3]alimentazione'!AM704</f>
        <v>1160</v>
      </c>
      <c r="J703" s="187">
        <v>972</v>
      </c>
      <c r="K703" s="216">
        <f t="shared" si="21"/>
        <v>0</v>
      </c>
    </row>
    <row r="704" spans="1:11" ht="15">
      <c r="A704" s="181" t="s">
        <v>770</v>
      </c>
      <c r="B704" s="202"/>
      <c r="C704" s="203">
        <v>200</v>
      </c>
      <c r="D704" s="170"/>
      <c r="E704" s="170" t="s">
        <v>989</v>
      </c>
      <c r="F704" s="170"/>
      <c r="H704" s="182">
        <f>+I704-G704</f>
        <v>845.76</v>
      </c>
      <c r="I704" s="182">
        <f>+'[3]alimentazione'!AM705</f>
        <v>845.76</v>
      </c>
      <c r="J704" s="187">
        <v>791.59</v>
      </c>
      <c r="K704" s="216">
        <f t="shared" si="21"/>
        <v>0</v>
      </c>
    </row>
    <row r="705" spans="1:11" ht="15">
      <c r="A705" s="181" t="s">
        <v>770</v>
      </c>
      <c r="B705" s="202"/>
      <c r="C705" s="203">
        <v>300</v>
      </c>
      <c r="D705" s="170"/>
      <c r="E705" s="170" t="s">
        <v>990</v>
      </c>
      <c r="F705" s="170"/>
      <c r="H705" s="182">
        <f>+I705-G705</f>
        <v>381917.83</v>
      </c>
      <c r="I705" s="182">
        <f>+'[3]alimentazione'!AM706</f>
        <v>381917.83</v>
      </c>
      <c r="J705" s="187">
        <v>456728.15</v>
      </c>
      <c r="K705" s="216">
        <f t="shared" si="21"/>
        <v>0</v>
      </c>
    </row>
    <row r="706" spans="1:11" ht="15">
      <c r="A706" s="181" t="s">
        <v>770</v>
      </c>
      <c r="B706" s="202"/>
      <c r="C706" s="203">
        <v>400</v>
      </c>
      <c r="D706" s="203"/>
      <c r="E706" s="170" t="s">
        <v>991</v>
      </c>
      <c r="F706" s="170"/>
      <c r="H706" s="182">
        <f>+I706-G706</f>
        <v>5995</v>
      </c>
      <c r="I706" s="182">
        <f>+'[3]alimentazione'!AM707</f>
        <v>5995</v>
      </c>
      <c r="J706" s="187">
        <v>1020</v>
      </c>
      <c r="K706" s="216">
        <f t="shared" si="21"/>
        <v>0</v>
      </c>
    </row>
    <row r="707" spans="1:11" ht="15">
      <c r="A707" s="181" t="s">
        <v>770</v>
      </c>
      <c r="B707" s="202"/>
      <c r="C707" s="203">
        <v>500</v>
      </c>
      <c r="D707" s="203"/>
      <c r="E707" s="170" t="s">
        <v>992</v>
      </c>
      <c r="F707" s="170"/>
      <c r="H707" s="182"/>
      <c r="I707" s="182">
        <f>+'[3]alimentazione'!AM708</f>
        <v>0</v>
      </c>
      <c r="K707" s="216">
        <f t="shared" si="21"/>
        <v>0</v>
      </c>
    </row>
    <row r="708" spans="1:11" ht="15">
      <c r="A708" s="181" t="s">
        <v>770</v>
      </c>
      <c r="B708" s="202"/>
      <c r="C708" s="203">
        <v>600</v>
      </c>
      <c r="D708" s="203"/>
      <c r="E708" s="170" t="s">
        <v>993</v>
      </c>
      <c r="F708" s="170"/>
      <c r="H708" s="182"/>
      <c r="I708" s="182">
        <f>+'[3]alimentazione'!AM709</f>
        <v>0</v>
      </c>
      <c r="K708" s="216">
        <f t="shared" si="21"/>
        <v>0</v>
      </c>
    </row>
    <row r="709" spans="1:11" ht="15">
      <c r="A709" s="181" t="s">
        <v>770</v>
      </c>
      <c r="B709" s="202"/>
      <c r="C709" s="203">
        <v>700</v>
      </c>
      <c r="D709" s="203"/>
      <c r="E709" s="170" t="s">
        <v>707</v>
      </c>
      <c r="F709" s="170"/>
      <c r="H709" s="182"/>
      <c r="I709" s="182">
        <f>+'[3]alimentazione'!AM710</f>
        <v>0</v>
      </c>
      <c r="K709" s="216">
        <f t="shared" si="21"/>
        <v>0</v>
      </c>
    </row>
    <row r="710" spans="1:11" ht="15">
      <c r="A710" s="181"/>
      <c r="B710" s="202"/>
      <c r="C710" s="203">
        <v>900</v>
      </c>
      <c r="D710" s="203"/>
      <c r="E710" s="170" t="s">
        <v>74</v>
      </c>
      <c r="F710" s="170"/>
      <c r="H710" s="182"/>
      <c r="I710" s="182">
        <f>+'[3]alimentazione'!AM711</f>
        <v>0</v>
      </c>
      <c r="K710" s="216">
        <f t="shared" si="21"/>
        <v>0</v>
      </c>
    </row>
    <row r="711" spans="1:11" ht="15">
      <c r="A711" s="181" t="s">
        <v>770</v>
      </c>
      <c r="B711" s="202"/>
      <c r="C711" s="203"/>
      <c r="D711" s="203">
        <v>10</v>
      </c>
      <c r="E711" s="170"/>
      <c r="F711" s="170" t="s">
        <v>75</v>
      </c>
      <c r="H711" s="182"/>
      <c r="I711" s="182">
        <f>+'[3]alimentazione'!AM712</f>
        <v>0</v>
      </c>
      <c r="K711" s="216">
        <f t="shared" si="21"/>
        <v>0</v>
      </c>
    </row>
    <row r="712" spans="1:11" ht="15">
      <c r="A712" s="181"/>
      <c r="B712" s="202"/>
      <c r="C712" s="203"/>
      <c r="D712" s="203">
        <v>80</v>
      </c>
      <c r="E712" s="170"/>
      <c r="F712" s="170" t="s">
        <v>708</v>
      </c>
      <c r="H712" s="182"/>
      <c r="I712" s="182">
        <f>+'[3]alimentazione'!AM713</f>
        <v>0</v>
      </c>
      <c r="K712" s="216">
        <f t="shared" si="21"/>
        <v>0</v>
      </c>
    </row>
    <row r="713" spans="1:11" ht="15">
      <c r="A713" s="181" t="s">
        <v>770</v>
      </c>
      <c r="B713" s="202"/>
      <c r="C713" s="203"/>
      <c r="D713" s="203">
        <v>90</v>
      </c>
      <c r="E713" s="170"/>
      <c r="F713" s="170" t="s">
        <v>74</v>
      </c>
      <c r="H713" s="182">
        <f>+I713-G713</f>
        <v>259.8</v>
      </c>
      <c r="I713" s="182">
        <f>+'[3]alimentazione'!AM714</f>
        <v>259.8</v>
      </c>
      <c r="J713" s="187">
        <v>9113.31</v>
      </c>
      <c r="K713" s="216">
        <f aca="true" t="shared" si="23" ref="K713:K776">+G713+H713-I713</f>
        <v>0</v>
      </c>
    </row>
    <row r="714" spans="1:11" ht="15">
      <c r="A714" s="181"/>
      <c r="B714" s="202"/>
      <c r="C714" s="170"/>
      <c r="D714" s="170"/>
      <c r="E714" s="170"/>
      <c r="F714" s="170"/>
      <c r="H714" s="182"/>
      <c r="I714" s="182">
        <f>+'[3]alimentazione'!AM715</f>
        <v>0</v>
      </c>
      <c r="K714" s="216">
        <f t="shared" si="23"/>
        <v>0</v>
      </c>
    </row>
    <row r="715" spans="1:11" ht="15">
      <c r="A715" s="181"/>
      <c r="B715" s="202">
        <v>650</v>
      </c>
      <c r="C715" s="203">
        <v>0</v>
      </c>
      <c r="D715" s="203"/>
      <c r="E715" s="170" t="s">
        <v>994</v>
      </c>
      <c r="F715" s="170"/>
      <c r="H715" s="182"/>
      <c r="I715" s="182">
        <f>+'[3]alimentazione'!AM716</f>
        <v>0</v>
      </c>
      <c r="K715" s="216">
        <f t="shared" si="23"/>
        <v>0</v>
      </c>
    </row>
    <row r="716" spans="1:11" ht="15">
      <c r="A716" s="181"/>
      <c r="B716" s="202"/>
      <c r="C716" s="203">
        <v>100</v>
      </c>
      <c r="D716" s="203"/>
      <c r="E716" s="170" t="s">
        <v>995</v>
      </c>
      <c r="F716" s="170"/>
      <c r="H716" s="182"/>
      <c r="I716" s="182">
        <f>+'[3]alimentazione'!AM717</f>
        <v>0</v>
      </c>
      <c r="K716" s="216">
        <f t="shared" si="23"/>
        <v>0</v>
      </c>
    </row>
    <row r="717" spans="1:11" ht="15">
      <c r="A717" s="181" t="s">
        <v>773</v>
      </c>
      <c r="B717" s="202"/>
      <c r="C717" s="203"/>
      <c r="D717" s="203">
        <v>10</v>
      </c>
      <c r="E717" s="170"/>
      <c r="F717" s="170" t="s">
        <v>76</v>
      </c>
      <c r="G717" s="183">
        <v>5166.37</v>
      </c>
      <c r="H717" s="182">
        <f>+I717-G717</f>
        <v>72562.71</v>
      </c>
      <c r="I717" s="182">
        <f>+'[3]alimentazione'!AM718</f>
        <v>77729.08</v>
      </c>
      <c r="J717" s="187">
        <v>74649.98</v>
      </c>
      <c r="K717" s="216">
        <f t="shared" si="23"/>
        <v>0</v>
      </c>
    </row>
    <row r="718" spans="1:11" ht="15">
      <c r="A718" s="181" t="s">
        <v>773</v>
      </c>
      <c r="B718" s="202"/>
      <c r="C718" s="203"/>
      <c r="D718" s="203">
        <v>20</v>
      </c>
      <c r="E718" s="170"/>
      <c r="F718" s="170" t="s">
        <v>77</v>
      </c>
      <c r="G718" s="183">
        <f>SUM('[2]alimentazione'!$AH$743:$AH$745)</f>
        <v>148106.5</v>
      </c>
      <c r="H718" s="182">
        <f>+I718-G718</f>
        <v>0</v>
      </c>
      <c r="I718" s="182">
        <f>+'[3]alimentazione'!AM719</f>
        <v>148106.5</v>
      </c>
      <c r="J718" s="187">
        <v>144911.5</v>
      </c>
      <c r="K718" s="216">
        <f t="shared" si="23"/>
        <v>0</v>
      </c>
    </row>
    <row r="719" spans="1:11" ht="15">
      <c r="A719" s="181" t="s">
        <v>773</v>
      </c>
      <c r="B719" s="202"/>
      <c r="C719" s="203"/>
      <c r="D719" s="205">
        <v>30</v>
      </c>
      <c r="E719" s="170"/>
      <c r="F719" s="175" t="s">
        <v>78</v>
      </c>
      <c r="H719" s="182">
        <f>+I719-G719</f>
        <v>0</v>
      </c>
      <c r="I719" s="182">
        <f>+'[3]alimentazione'!AM720</f>
        <v>0</v>
      </c>
      <c r="J719" s="187">
        <v>3756.81</v>
      </c>
      <c r="K719" s="216">
        <f t="shared" si="23"/>
        <v>0</v>
      </c>
    </row>
    <row r="720" spans="1:11" ht="15">
      <c r="A720" s="181"/>
      <c r="B720" s="202"/>
      <c r="C720" s="203">
        <v>200</v>
      </c>
      <c r="D720" s="203"/>
      <c r="E720" s="170" t="s">
        <v>996</v>
      </c>
      <c r="F720" s="170"/>
      <c r="H720" s="182"/>
      <c r="I720" s="182">
        <f>+'[3]alimentazione'!AM721</f>
        <v>0</v>
      </c>
      <c r="K720" s="216">
        <f t="shared" si="23"/>
        <v>0</v>
      </c>
    </row>
    <row r="721" spans="1:11" ht="30">
      <c r="A721" s="181" t="s">
        <v>773</v>
      </c>
      <c r="B721" s="204"/>
      <c r="C721" s="205"/>
      <c r="D721" s="205">
        <v>5</v>
      </c>
      <c r="E721" s="175"/>
      <c r="F721" s="175" t="s">
        <v>79</v>
      </c>
      <c r="H721" s="182"/>
      <c r="I721" s="182">
        <f>+'[3]alimentazione'!AM722</f>
        <v>0</v>
      </c>
      <c r="K721" s="216">
        <f t="shared" si="23"/>
        <v>0</v>
      </c>
    </row>
    <row r="722" spans="1:11" ht="15">
      <c r="A722" s="181" t="s">
        <v>773</v>
      </c>
      <c r="B722" s="202"/>
      <c r="C722" s="203"/>
      <c r="D722" s="205">
        <v>10</v>
      </c>
      <c r="E722" s="170"/>
      <c r="F722" s="175" t="s">
        <v>80</v>
      </c>
      <c r="H722" s="182"/>
      <c r="I722" s="182">
        <f>+'[3]alimentazione'!AM723</f>
        <v>0</v>
      </c>
      <c r="K722" s="216">
        <f t="shared" si="23"/>
        <v>0</v>
      </c>
    </row>
    <row r="723" spans="1:11" ht="15">
      <c r="A723" s="181" t="s">
        <v>773</v>
      </c>
      <c r="B723" s="202"/>
      <c r="C723" s="203"/>
      <c r="D723" s="203">
        <v>15</v>
      </c>
      <c r="E723" s="170"/>
      <c r="F723" s="170" t="s">
        <v>81</v>
      </c>
      <c r="H723" s="182">
        <f>+I723-G723</f>
        <v>9066</v>
      </c>
      <c r="I723" s="182">
        <f>+'[3]alimentazione'!AM724</f>
        <v>9066</v>
      </c>
      <c r="J723" s="187">
        <v>10540.99</v>
      </c>
      <c r="K723" s="216">
        <f t="shared" si="23"/>
        <v>0</v>
      </c>
    </row>
    <row r="724" spans="1:11" ht="15">
      <c r="A724" s="181" t="s">
        <v>773</v>
      </c>
      <c r="B724" s="202"/>
      <c r="C724" s="203"/>
      <c r="D724" s="203">
        <v>20</v>
      </c>
      <c r="E724" s="170"/>
      <c r="F724" s="170" t="s">
        <v>82</v>
      </c>
      <c r="H724" s="182">
        <f>+I724-G724</f>
        <v>192.54</v>
      </c>
      <c r="I724" s="182">
        <f>+'[3]alimentazione'!AM725</f>
        <v>192.54</v>
      </c>
      <c r="J724" s="187">
        <v>354.9</v>
      </c>
      <c r="K724" s="216">
        <f t="shared" si="23"/>
        <v>0</v>
      </c>
    </row>
    <row r="725" spans="1:11" ht="15">
      <c r="A725" s="181" t="s">
        <v>773</v>
      </c>
      <c r="B725" s="202"/>
      <c r="C725" s="203"/>
      <c r="D725" s="203">
        <v>25</v>
      </c>
      <c r="E725" s="170"/>
      <c r="F725" s="170" t="s">
        <v>83</v>
      </c>
      <c r="H725" s="182">
        <f>+I725-G725</f>
        <v>12805.84</v>
      </c>
      <c r="I725" s="182">
        <f>+'[3]alimentazione'!AM726</f>
        <v>12805.84</v>
      </c>
      <c r="J725" s="187">
        <v>16385.69</v>
      </c>
      <c r="K725" s="216">
        <f t="shared" si="23"/>
        <v>0</v>
      </c>
    </row>
    <row r="726" spans="1:11" ht="15">
      <c r="A726" s="181" t="s">
        <v>773</v>
      </c>
      <c r="B726" s="202"/>
      <c r="C726" s="203"/>
      <c r="D726" s="203">
        <v>30</v>
      </c>
      <c r="E726" s="170"/>
      <c r="F726" s="170" t="s">
        <v>84</v>
      </c>
      <c r="H726" s="182"/>
      <c r="I726" s="182">
        <f>+'[3]alimentazione'!AM727</f>
        <v>0</v>
      </c>
      <c r="K726" s="216">
        <f t="shared" si="23"/>
        <v>0</v>
      </c>
    </row>
    <row r="727" spans="1:11" ht="15">
      <c r="A727" s="181" t="s">
        <v>773</v>
      </c>
      <c r="B727" s="202"/>
      <c r="C727" s="203"/>
      <c r="D727" s="203">
        <v>35</v>
      </c>
      <c r="E727" s="170"/>
      <c r="F727" s="170" t="s">
        <v>85</v>
      </c>
      <c r="H727" s="182">
        <f aca="true" t="shared" si="24" ref="H727:H732">+I727-G727</f>
        <v>1158.87</v>
      </c>
      <c r="I727" s="182">
        <f>+'[3]alimentazione'!AM728</f>
        <v>1158.87</v>
      </c>
      <c r="J727" s="187">
        <v>247.35</v>
      </c>
      <c r="K727" s="216">
        <f t="shared" si="23"/>
        <v>0</v>
      </c>
    </row>
    <row r="728" spans="1:11" ht="15">
      <c r="A728" s="181" t="s">
        <v>773</v>
      </c>
      <c r="B728" s="202"/>
      <c r="C728" s="203"/>
      <c r="D728" s="203">
        <v>40</v>
      </c>
      <c r="E728" s="170"/>
      <c r="F728" s="170" t="s">
        <v>86</v>
      </c>
      <c r="H728" s="182">
        <f t="shared" si="24"/>
        <v>7303.8</v>
      </c>
      <c r="I728" s="182">
        <f>+'[3]alimentazione'!AM729</f>
        <v>7303.8</v>
      </c>
      <c r="J728" s="187">
        <v>4337.61</v>
      </c>
      <c r="K728" s="216">
        <f t="shared" si="23"/>
        <v>0</v>
      </c>
    </row>
    <row r="729" spans="1:11" ht="15">
      <c r="A729" s="181" t="s">
        <v>773</v>
      </c>
      <c r="B729" s="202"/>
      <c r="C729" s="203"/>
      <c r="D729" s="203">
        <v>45</v>
      </c>
      <c r="E729" s="170"/>
      <c r="F729" s="170" t="s">
        <v>87</v>
      </c>
      <c r="H729" s="182">
        <f t="shared" si="24"/>
        <v>1859.28</v>
      </c>
      <c r="I729" s="182">
        <f>+'[3]alimentazione'!AM730</f>
        <v>1859.28</v>
      </c>
      <c r="J729" s="187">
        <v>1859.28</v>
      </c>
      <c r="K729" s="216">
        <f t="shared" si="23"/>
        <v>0</v>
      </c>
    </row>
    <row r="730" spans="1:11" ht="15">
      <c r="A730" s="181" t="s">
        <v>773</v>
      </c>
      <c r="B730" s="202"/>
      <c r="C730" s="203"/>
      <c r="D730" s="203">
        <v>50</v>
      </c>
      <c r="E730" s="170"/>
      <c r="F730" s="170" t="s">
        <v>88</v>
      </c>
      <c r="H730" s="182">
        <f t="shared" si="24"/>
        <v>3670.96</v>
      </c>
      <c r="I730" s="182">
        <f>+'[3]alimentazione'!AM731</f>
        <v>3670.96</v>
      </c>
      <c r="J730" s="187">
        <v>13616.83</v>
      </c>
      <c r="K730" s="216">
        <f t="shared" si="23"/>
        <v>0</v>
      </c>
    </row>
    <row r="731" spans="1:11" ht="30">
      <c r="A731" s="181" t="s">
        <v>773</v>
      </c>
      <c r="B731" s="204"/>
      <c r="C731" s="205"/>
      <c r="D731" s="205">
        <v>55</v>
      </c>
      <c r="E731" s="175"/>
      <c r="F731" s="175" t="s">
        <v>709</v>
      </c>
      <c r="H731" s="182">
        <f t="shared" si="24"/>
        <v>179129.88</v>
      </c>
      <c r="I731" s="182">
        <f>+'[3]alimentazione'!AM732</f>
        <v>179129.88</v>
      </c>
      <c r="J731" s="187">
        <v>223420.34</v>
      </c>
      <c r="K731" s="216">
        <f t="shared" si="23"/>
        <v>0</v>
      </c>
    </row>
    <row r="732" spans="1:11" ht="15">
      <c r="A732" s="181" t="s">
        <v>773</v>
      </c>
      <c r="B732" s="204"/>
      <c r="C732" s="205"/>
      <c r="D732" s="205">
        <v>56</v>
      </c>
      <c r="E732" s="175"/>
      <c r="F732" s="175" t="s">
        <v>710</v>
      </c>
      <c r="H732" s="182">
        <f t="shared" si="24"/>
        <v>30904.72</v>
      </c>
      <c r="I732" s="182">
        <f>+'[3]alimentazione'!AM733</f>
        <v>30904.72</v>
      </c>
      <c r="J732" s="187">
        <v>27907.93</v>
      </c>
      <c r="K732" s="216">
        <f t="shared" si="23"/>
        <v>0</v>
      </c>
    </row>
    <row r="733" spans="1:11" ht="15">
      <c r="A733" s="181" t="s">
        <v>773</v>
      </c>
      <c r="B733" s="204"/>
      <c r="C733" s="205"/>
      <c r="D733" s="205">
        <v>57</v>
      </c>
      <c r="E733" s="175"/>
      <c r="F733" s="175" t="s">
        <v>711</v>
      </c>
      <c r="H733" s="182"/>
      <c r="I733" s="182">
        <f>+'[3]alimentazione'!AM734</f>
        <v>0</v>
      </c>
      <c r="K733" s="216">
        <f t="shared" si="23"/>
        <v>0</v>
      </c>
    </row>
    <row r="734" spans="1:11" ht="15">
      <c r="A734" s="181" t="s">
        <v>773</v>
      </c>
      <c r="B734" s="202"/>
      <c r="C734" s="203"/>
      <c r="D734" s="203">
        <v>60</v>
      </c>
      <c r="E734" s="170"/>
      <c r="F734" s="170" t="s">
        <v>90</v>
      </c>
      <c r="H734" s="182"/>
      <c r="I734" s="182">
        <f>+'[3]alimentazione'!AM735</f>
        <v>0</v>
      </c>
      <c r="K734" s="216">
        <f t="shared" si="23"/>
        <v>0</v>
      </c>
    </row>
    <row r="735" spans="1:11" ht="15">
      <c r="A735" s="181" t="s">
        <v>773</v>
      </c>
      <c r="B735" s="202"/>
      <c r="C735" s="203"/>
      <c r="D735" s="203">
        <v>65</v>
      </c>
      <c r="E735" s="170"/>
      <c r="F735" s="170" t="s">
        <v>91</v>
      </c>
      <c r="H735" s="182">
        <f>+I735-G735</f>
        <v>51531.22</v>
      </c>
      <c r="I735" s="182">
        <f>+'[3]alimentazione'!AM736</f>
        <v>51531.22</v>
      </c>
      <c r="J735" s="187">
        <v>41191.97</v>
      </c>
      <c r="K735" s="216">
        <f t="shared" si="23"/>
        <v>0</v>
      </c>
    </row>
    <row r="736" spans="1:11" ht="15">
      <c r="A736" s="181" t="s">
        <v>773</v>
      </c>
      <c r="B736" s="202"/>
      <c r="C736" s="203"/>
      <c r="D736" s="203">
        <v>70</v>
      </c>
      <c r="E736" s="170"/>
      <c r="F736" s="170" t="s">
        <v>92</v>
      </c>
      <c r="H736" s="182"/>
      <c r="I736" s="182">
        <f>+'[3]alimentazione'!AM737</f>
        <v>0</v>
      </c>
      <c r="K736" s="216">
        <f t="shared" si="23"/>
        <v>0</v>
      </c>
    </row>
    <row r="737" spans="1:11" ht="15">
      <c r="A737" s="181" t="s">
        <v>773</v>
      </c>
      <c r="B737" s="202"/>
      <c r="C737" s="203"/>
      <c r="D737" s="203">
        <v>71</v>
      </c>
      <c r="E737" s="170"/>
      <c r="F737" s="170" t="s">
        <v>93</v>
      </c>
      <c r="H737" s="182"/>
      <c r="I737" s="182">
        <f>+'[3]alimentazione'!AM738</f>
        <v>0</v>
      </c>
      <c r="K737" s="216">
        <f t="shared" si="23"/>
        <v>0</v>
      </c>
    </row>
    <row r="738" spans="1:11" ht="15">
      <c r="A738" s="181" t="s">
        <v>773</v>
      </c>
      <c r="B738" s="202"/>
      <c r="C738" s="203"/>
      <c r="D738" s="203">
        <v>90</v>
      </c>
      <c r="E738" s="170"/>
      <c r="F738" s="170" t="s">
        <v>94</v>
      </c>
      <c r="G738" s="183">
        <v>173.33</v>
      </c>
      <c r="H738" s="182">
        <f>+I738-G738</f>
        <v>2265238.61</v>
      </c>
      <c r="I738" s="182">
        <f>+'[3]alimentazione'!AM739</f>
        <v>2265411.94</v>
      </c>
      <c r="J738" s="187">
        <v>238388.1</v>
      </c>
      <c r="K738" s="216">
        <f t="shared" si="23"/>
        <v>0</v>
      </c>
    </row>
    <row r="739" spans="1:11" ht="15">
      <c r="A739" s="181"/>
      <c r="B739" s="202"/>
      <c r="C739" s="203"/>
      <c r="D739" s="203"/>
      <c r="E739" s="170"/>
      <c r="F739" s="170"/>
      <c r="H739" s="182"/>
      <c r="I739" s="182">
        <f>+'[3]alimentazione'!AM740</f>
        <v>0</v>
      </c>
      <c r="K739" s="216">
        <f t="shared" si="23"/>
        <v>0</v>
      </c>
    </row>
    <row r="740" spans="1:11" ht="15">
      <c r="A740" s="181"/>
      <c r="B740" s="202">
        <v>660</v>
      </c>
      <c r="C740" s="170">
        <v>0</v>
      </c>
      <c r="D740" s="170"/>
      <c r="E740" s="170" t="s">
        <v>997</v>
      </c>
      <c r="F740" s="170"/>
      <c r="G740" s="212"/>
      <c r="H740" s="182"/>
      <c r="I740" s="182">
        <f>+'[3]alimentazione'!AM741</f>
        <v>0</v>
      </c>
      <c r="K740" s="216">
        <f t="shared" si="23"/>
        <v>0</v>
      </c>
    </row>
    <row r="741" spans="1:11" ht="15">
      <c r="A741" s="181"/>
      <c r="B741" s="202"/>
      <c r="C741" s="203">
        <v>100</v>
      </c>
      <c r="D741" s="203"/>
      <c r="E741" s="170" t="s">
        <v>998</v>
      </c>
      <c r="F741" s="170"/>
      <c r="H741" s="182"/>
      <c r="I741" s="182">
        <f>+'[3]alimentazione'!AM742</f>
        <v>0</v>
      </c>
      <c r="K741" s="216">
        <f t="shared" si="23"/>
        <v>0</v>
      </c>
    </row>
    <row r="742" spans="1:11" ht="15">
      <c r="A742" s="181" t="s">
        <v>771</v>
      </c>
      <c r="B742" s="202"/>
      <c r="C742" s="203"/>
      <c r="D742" s="203">
        <v>10</v>
      </c>
      <c r="E742" s="170"/>
      <c r="F742" s="170" t="s">
        <v>95</v>
      </c>
      <c r="H742" s="182">
        <f>+I742-G742</f>
        <v>14308.56</v>
      </c>
      <c r="I742" s="182">
        <f>+'[3]alimentazione'!AM743</f>
        <v>14308.56</v>
      </c>
      <c r="J742" s="187">
        <v>14308.56</v>
      </c>
      <c r="K742" s="216">
        <f t="shared" si="23"/>
        <v>0</v>
      </c>
    </row>
    <row r="743" spans="1:11" ht="15">
      <c r="A743" s="181" t="s">
        <v>771</v>
      </c>
      <c r="B743" s="202"/>
      <c r="C743" s="203"/>
      <c r="D743" s="203">
        <v>90</v>
      </c>
      <c r="E743" s="170"/>
      <c r="F743" s="170" t="s">
        <v>96</v>
      </c>
      <c r="H743" s="182"/>
      <c r="I743" s="182">
        <f>+'[3]alimentazione'!AM744</f>
        <v>0</v>
      </c>
      <c r="K743" s="216">
        <f t="shared" si="23"/>
        <v>0</v>
      </c>
    </row>
    <row r="744" spans="1:11" ht="15">
      <c r="A744" s="181" t="s">
        <v>771</v>
      </c>
      <c r="B744" s="202"/>
      <c r="C744" s="170">
        <v>200</v>
      </c>
      <c r="D744" s="170"/>
      <c r="E744" s="170" t="s">
        <v>999</v>
      </c>
      <c r="F744" s="170"/>
      <c r="H744" s="182">
        <f>+I744-G744</f>
        <v>80964</v>
      </c>
      <c r="I744" s="182">
        <f>+'[3]alimentazione'!AM745</f>
        <v>80964</v>
      </c>
      <c r="J744" s="187">
        <v>80964</v>
      </c>
      <c r="K744" s="216">
        <f t="shared" si="23"/>
        <v>0</v>
      </c>
    </row>
    <row r="745" spans="1:11" ht="15">
      <c r="A745" s="181" t="s">
        <v>771</v>
      </c>
      <c r="B745" s="170"/>
      <c r="C745" s="203">
        <v>300</v>
      </c>
      <c r="D745" s="170"/>
      <c r="E745" s="170" t="s">
        <v>1000</v>
      </c>
      <c r="F745" s="170"/>
      <c r="H745" s="182">
        <f>+I745-G745</f>
        <v>0</v>
      </c>
      <c r="I745" s="182">
        <f>+'[3]alimentazione'!AM746</f>
        <v>0</v>
      </c>
      <c r="K745" s="216">
        <f t="shared" si="23"/>
        <v>0</v>
      </c>
    </row>
    <row r="746" spans="1:11" ht="15">
      <c r="A746" s="181" t="s">
        <v>771</v>
      </c>
      <c r="B746" s="170"/>
      <c r="C746" s="170">
        <v>400</v>
      </c>
      <c r="D746" s="170"/>
      <c r="E746" s="170" t="s">
        <v>1001</v>
      </c>
      <c r="F746" s="170"/>
      <c r="H746" s="182">
        <f>+I746-G746</f>
        <v>2100</v>
      </c>
      <c r="I746" s="182">
        <f>+'[3]alimentazione'!AM747</f>
        <v>2100</v>
      </c>
      <c r="K746" s="216">
        <f t="shared" si="23"/>
        <v>0</v>
      </c>
    </row>
    <row r="747" spans="1:11" ht="15">
      <c r="A747" s="181" t="s">
        <v>771</v>
      </c>
      <c r="B747" s="202"/>
      <c r="C747" s="203">
        <v>900</v>
      </c>
      <c r="D747" s="203"/>
      <c r="E747" s="170" t="s">
        <v>1002</v>
      </c>
      <c r="F747" s="170"/>
      <c r="H747" s="182">
        <f>+I747-G747</f>
        <v>619223.73</v>
      </c>
      <c r="I747" s="182">
        <f>+'[3]alimentazione'!AM748</f>
        <v>619223.73</v>
      </c>
      <c r="J747" s="187">
        <v>631532.91</v>
      </c>
      <c r="K747" s="216">
        <f t="shared" si="23"/>
        <v>0</v>
      </c>
    </row>
    <row r="748" spans="1:11" ht="15">
      <c r="A748" s="181"/>
      <c r="B748" s="202"/>
      <c r="C748" s="203"/>
      <c r="D748" s="203"/>
      <c r="E748" s="170"/>
      <c r="F748" s="206"/>
      <c r="H748" s="182"/>
      <c r="I748" s="182">
        <f>+'[3]alimentazione'!AM749</f>
        <v>0</v>
      </c>
      <c r="K748" s="216">
        <f t="shared" si="23"/>
        <v>0</v>
      </c>
    </row>
    <row r="749" spans="1:11" ht="15">
      <c r="A749" s="181"/>
      <c r="B749" s="202">
        <v>670</v>
      </c>
      <c r="C749" s="203">
        <v>0</v>
      </c>
      <c r="D749" s="203"/>
      <c r="E749" s="170" t="s">
        <v>1003</v>
      </c>
      <c r="F749" s="170"/>
      <c r="H749" s="182"/>
      <c r="I749" s="182">
        <f>+'[3]alimentazione'!AM750</f>
        <v>0</v>
      </c>
      <c r="K749" s="216">
        <f t="shared" si="23"/>
        <v>0</v>
      </c>
    </row>
    <row r="750" spans="1:11" ht="15">
      <c r="A750" s="181"/>
      <c r="B750" s="202"/>
      <c r="C750" s="203">
        <v>100</v>
      </c>
      <c r="D750" s="203"/>
      <c r="E750" s="170" t="s">
        <v>1004</v>
      </c>
      <c r="F750" s="170"/>
      <c r="H750" s="182"/>
      <c r="I750" s="182">
        <f>+'[3]alimentazione'!AM751</f>
        <v>0</v>
      </c>
      <c r="K750" s="216">
        <f t="shared" si="23"/>
        <v>0</v>
      </c>
    </row>
    <row r="751" spans="1:11" ht="30">
      <c r="A751" s="181" t="s">
        <v>774</v>
      </c>
      <c r="B751" s="202"/>
      <c r="C751" s="203"/>
      <c r="D751" s="203">
        <v>10</v>
      </c>
      <c r="E751" s="170"/>
      <c r="F751" s="175" t="s">
        <v>712</v>
      </c>
      <c r="H751" s="182">
        <f>+I751-G751</f>
        <v>11669.5</v>
      </c>
      <c r="I751" s="182">
        <f>+'[3]alimentazione'!AM752</f>
        <v>11669.5</v>
      </c>
      <c r="J751" s="212">
        <v>18332.28</v>
      </c>
      <c r="K751" s="216">
        <f t="shared" si="23"/>
        <v>0</v>
      </c>
    </row>
    <row r="752" spans="1:11" ht="30">
      <c r="A752" s="181" t="s">
        <v>774</v>
      </c>
      <c r="B752" s="202"/>
      <c r="C752" s="203"/>
      <c r="D752" s="203">
        <v>11</v>
      </c>
      <c r="E752" s="170"/>
      <c r="F752" s="175" t="s">
        <v>713</v>
      </c>
      <c r="H752" s="182">
        <f>+I752-G752</f>
        <v>0</v>
      </c>
      <c r="I752" s="182">
        <f>+'[3]alimentazione'!AM753</f>
        <v>0</v>
      </c>
      <c r="J752" s="187">
        <v>3247049.87</v>
      </c>
      <c r="K752" s="216">
        <f t="shared" si="23"/>
        <v>0</v>
      </c>
    </row>
    <row r="753" spans="1:11" ht="15">
      <c r="A753" s="181" t="s">
        <v>774</v>
      </c>
      <c r="B753" s="202"/>
      <c r="C753" s="203"/>
      <c r="D753" s="203">
        <v>12</v>
      </c>
      <c r="E753" s="170"/>
      <c r="F753" s="175" t="s">
        <v>714</v>
      </c>
      <c r="G753" s="183">
        <v>2859.54</v>
      </c>
      <c r="H753" s="182">
        <f>+I753-G753</f>
        <v>31187.510000000002</v>
      </c>
      <c r="I753" s="182">
        <f>+'[3]alimentazione'!AM754</f>
        <v>34047.05</v>
      </c>
      <c r="J753" s="187">
        <v>27159.23</v>
      </c>
      <c r="K753" s="216">
        <f t="shared" si="23"/>
        <v>0</v>
      </c>
    </row>
    <row r="754" spans="1:11" ht="30">
      <c r="A754" s="181" t="s">
        <v>774</v>
      </c>
      <c r="B754" s="202"/>
      <c r="C754" s="203"/>
      <c r="D754" s="203">
        <v>13</v>
      </c>
      <c r="E754" s="170"/>
      <c r="F754" s="175" t="s">
        <v>715</v>
      </c>
      <c r="G754" s="183">
        <v>0</v>
      </c>
      <c r="H754" s="182">
        <f aca="true" t="shared" si="25" ref="H754:H760">+I754-G754</f>
        <v>4732.18</v>
      </c>
      <c r="I754" s="182">
        <f>+'[3]alimentazione'!AM755</f>
        <v>4732.18</v>
      </c>
      <c r="J754" s="187">
        <v>90306</v>
      </c>
      <c r="K754" s="216">
        <f t="shared" si="23"/>
        <v>0</v>
      </c>
    </row>
    <row r="755" spans="1:11" ht="30">
      <c r="A755" s="181" t="s">
        <v>774</v>
      </c>
      <c r="B755" s="202"/>
      <c r="C755" s="203"/>
      <c r="D755" s="203">
        <v>14</v>
      </c>
      <c r="E755" s="170"/>
      <c r="F755" s="175" t="s">
        <v>716</v>
      </c>
      <c r="G755" s="183">
        <v>0</v>
      </c>
      <c r="H755" s="182">
        <f t="shared" si="25"/>
        <v>4824.38</v>
      </c>
      <c r="I755" s="182">
        <f>+'[3]alimentazione'!AM756</f>
        <v>4824.38</v>
      </c>
      <c r="J755" s="187">
        <v>9562.56</v>
      </c>
      <c r="K755" s="216">
        <f t="shared" si="23"/>
        <v>0</v>
      </c>
    </row>
    <row r="756" spans="1:11" ht="30">
      <c r="A756" s="181" t="s">
        <v>774</v>
      </c>
      <c r="B756" s="202"/>
      <c r="C756" s="203"/>
      <c r="D756" s="203">
        <v>15</v>
      </c>
      <c r="E756" s="170"/>
      <c r="F756" s="175" t="s">
        <v>717</v>
      </c>
      <c r="G756" s="183">
        <v>0</v>
      </c>
      <c r="H756" s="182">
        <f t="shared" si="25"/>
        <v>4981.16</v>
      </c>
      <c r="I756" s="182">
        <f>+'[3]alimentazione'!AM757</f>
        <v>4981.16</v>
      </c>
      <c r="K756" s="216">
        <f t="shared" si="23"/>
        <v>0</v>
      </c>
    </row>
    <row r="757" spans="1:11" ht="30">
      <c r="A757" s="181" t="s">
        <v>774</v>
      </c>
      <c r="B757" s="202"/>
      <c r="C757" s="203"/>
      <c r="D757" s="203">
        <v>16</v>
      </c>
      <c r="E757" s="170"/>
      <c r="F757" s="175" t="s">
        <v>718</v>
      </c>
      <c r="G757" s="183">
        <v>0</v>
      </c>
      <c r="H757" s="182">
        <f t="shared" si="25"/>
        <v>62674.53</v>
      </c>
      <c r="I757" s="182">
        <f>+'[3]alimentazione'!AM758</f>
        <v>62674.53</v>
      </c>
      <c r="J757" s="187">
        <v>48573.59</v>
      </c>
      <c r="K757" s="216">
        <f t="shared" si="23"/>
        <v>0</v>
      </c>
    </row>
    <row r="758" spans="1:11" ht="15">
      <c r="A758" s="181" t="s">
        <v>774</v>
      </c>
      <c r="B758" s="202"/>
      <c r="C758" s="203"/>
      <c r="D758" s="203">
        <v>17</v>
      </c>
      <c r="E758" s="170"/>
      <c r="F758" s="175" t="s">
        <v>719</v>
      </c>
      <c r="G758" s="183">
        <v>19728.07</v>
      </c>
      <c r="H758" s="182">
        <f t="shared" si="25"/>
        <v>1615781.19</v>
      </c>
      <c r="I758" s="182">
        <f>+'[3]alimentazione'!AM759</f>
        <v>1635509.26</v>
      </c>
      <c r="J758" s="187">
        <v>412797.27</v>
      </c>
      <c r="K758" s="216">
        <f t="shared" si="23"/>
        <v>0</v>
      </c>
    </row>
    <row r="759" spans="1:11" ht="15">
      <c r="A759" s="181" t="s">
        <v>774</v>
      </c>
      <c r="B759" s="202"/>
      <c r="C759" s="203"/>
      <c r="D759" s="203">
        <v>20</v>
      </c>
      <c r="E759" s="170"/>
      <c r="F759" s="170" t="s">
        <v>97</v>
      </c>
      <c r="G759" s="183">
        <v>0</v>
      </c>
      <c r="H759" s="182">
        <f t="shared" si="25"/>
        <v>22.36</v>
      </c>
      <c r="I759" s="182">
        <f>+'[3]alimentazione'!AM760</f>
        <v>22.36</v>
      </c>
      <c r="J759" s="187">
        <v>193.81</v>
      </c>
      <c r="K759" s="216">
        <f t="shared" si="23"/>
        <v>0</v>
      </c>
    </row>
    <row r="760" spans="1:11" ht="15">
      <c r="A760" s="181" t="s">
        <v>774</v>
      </c>
      <c r="B760" s="202"/>
      <c r="C760" s="203"/>
      <c r="D760" s="203">
        <v>30</v>
      </c>
      <c r="E760" s="170"/>
      <c r="F760" s="170" t="s">
        <v>98</v>
      </c>
      <c r="G760" s="183">
        <v>0</v>
      </c>
      <c r="H760" s="182">
        <f t="shared" si="25"/>
        <v>1.95</v>
      </c>
      <c r="I760" s="182">
        <f>+'[3]alimentazione'!AM761</f>
        <v>1.95</v>
      </c>
      <c r="J760" s="187">
        <v>13.27</v>
      </c>
      <c r="K760" s="216">
        <f t="shared" si="23"/>
        <v>0</v>
      </c>
    </row>
    <row r="761" spans="1:11" ht="15">
      <c r="A761" s="181" t="s">
        <v>774</v>
      </c>
      <c r="B761" s="202"/>
      <c r="C761" s="203">
        <v>200</v>
      </c>
      <c r="D761" s="203"/>
      <c r="E761" s="170" t="s">
        <v>1005</v>
      </c>
      <c r="F761" s="170"/>
      <c r="G761" s="183">
        <v>0</v>
      </c>
      <c r="H761" s="182"/>
      <c r="I761" s="182">
        <f>+'[3]alimentazione'!AM762</f>
        <v>0</v>
      </c>
      <c r="K761" s="216">
        <f t="shared" si="23"/>
        <v>0</v>
      </c>
    </row>
    <row r="762" spans="1:11" ht="15">
      <c r="A762" s="181"/>
      <c r="B762" s="202"/>
      <c r="C762" s="203">
        <v>300</v>
      </c>
      <c r="D762" s="203"/>
      <c r="E762" s="170" t="s">
        <v>459</v>
      </c>
      <c r="F762" s="170"/>
      <c r="G762" s="183">
        <v>0</v>
      </c>
      <c r="H762" s="182"/>
      <c r="I762" s="182">
        <f>+'[3]alimentazione'!AM763</f>
        <v>0</v>
      </c>
      <c r="K762" s="216">
        <f t="shared" si="23"/>
        <v>0</v>
      </c>
    </row>
    <row r="763" spans="1:11" ht="30">
      <c r="A763" s="181" t="s">
        <v>775</v>
      </c>
      <c r="B763" s="202"/>
      <c r="C763" s="203"/>
      <c r="D763" s="203">
        <v>10</v>
      </c>
      <c r="E763" s="170"/>
      <c r="F763" s="175" t="s">
        <v>720</v>
      </c>
      <c r="G763" s="183">
        <v>0</v>
      </c>
      <c r="H763" s="182">
        <f>+I763-G763</f>
        <v>29.5</v>
      </c>
      <c r="I763" s="182">
        <f>+'[3]alimentazione'!AM764</f>
        <v>29.5</v>
      </c>
      <c r="K763" s="216">
        <f t="shared" si="23"/>
        <v>0</v>
      </c>
    </row>
    <row r="764" spans="1:11" ht="30">
      <c r="A764" s="181" t="s">
        <v>775</v>
      </c>
      <c r="B764" s="202"/>
      <c r="C764" s="203"/>
      <c r="D764" s="203">
        <v>15</v>
      </c>
      <c r="E764" s="170"/>
      <c r="F764" s="175" t="s">
        <v>721</v>
      </c>
      <c r="G764" s="183">
        <v>0</v>
      </c>
      <c r="H764" s="182"/>
      <c r="I764" s="182">
        <f>+'[3]alimentazione'!AM765</f>
        <v>0</v>
      </c>
      <c r="K764" s="216">
        <f t="shared" si="23"/>
        <v>0</v>
      </c>
    </row>
    <row r="765" spans="1:11" ht="30">
      <c r="A765" s="181" t="s">
        <v>775</v>
      </c>
      <c r="B765" s="202"/>
      <c r="C765" s="203"/>
      <c r="D765" s="203">
        <v>20</v>
      </c>
      <c r="E765" s="170"/>
      <c r="F765" s="175" t="s">
        <v>722</v>
      </c>
      <c r="G765" s="183">
        <v>5118.78</v>
      </c>
      <c r="H765" s="182">
        <f aca="true" t="shared" si="26" ref="H765:H770">+I765-G765</f>
        <v>612007.28</v>
      </c>
      <c r="I765" s="182">
        <f>+'[3]alimentazione'!AM766</f>
        <v>617126.06</v>
      </c>
      <c r="J765" s="187">
        <v>376903.11</v>
      </c>
      <c r="K765" s="216">
        <f t="shared" si="23"/>
        <v>0</v>
      </c>
    </row>
    <row r="766" spans="1:11" ht="30">
      <c r="A766" s="181" t="s">
        <v>775</v>
      </c>
      <c r="B766" s="202"/>
      <c r="C766" s="203"/>
      <c r="D766" s="203">
        <v>25</v>
      </c>
      <c r="E766" s="170"/>
      <c r="F766" s="175" t="s">
        <v>723</v>
      </c>
      <c r="G766" s="183">
        <v>0</v>
      </c>
      <c r="H766" s="182">
        <f t="shared" si="26"/>
        <v>446109.21</v>
      </c>
      <c r="I766" s="182">
        <f>+'[3]alimentazione'!AM767</f>
        <v>446109.21</v>
      </c>
      <c r="J766" s="187">
        <v>110358.12</v>
      </c>
      <c r="K766" s="216">
        <f t="shared" si="23"/>
        <v>0</v>
      </c>
    </row>
    <row r="767" spans="1:11" ht="30">
      <c r="A767" s="181" t="s">
        <v>775</v>
      </c>
      <c r="B767" s="202"/>
      <c r="C767" s="203"/>
      <c r="D767" s="203">
        <v>30</v>
      </c>
      <c r="E767" s="170"/>
      <c r="F767" s="175" t="s">
        <v>724</v>
      </c>
      <c r="G767" s="183">
        <v>0</v>
      </c>
      <c r="H767" s="182">
        <f t="shared" si="26"/>
        <v>0</v>
      </c>
      <c r="I767" s="182">
        <f>+'[3]alimentazione'!AM768</f>
        <v>0</v>
      </c>
      <c r="J767" s="187">
        <v>6542.55</v>
      </c>
      <c r="K767" s="216">
        <f t="shared" si="23"/>
        <v>0</v>
      </c>
    </row>
    <row r="768" spans="1:11" ht="30">
      <c r="A768" s="181" t="s">
        <v>775</v>
      </c>
      <c r="B768" s="202"/>
      <c r="C768" s="203"/>
      <c r="D768" s="203">
        <v>35</v>
      </c>
      <c r="E768" s="170"/>
      <c r="F768" s="175" t="s">
        <v>725</v>
      </c>
      <c r="G768" s="183">
        <v>0</v>
      </c>
      <c r="H768" s="182">
        <f t="shared" si="26"/>
        <v>37.4</v>
      </c>
      <c r="I768" s="182">
        <f>+'[3]alimentazione'!AM769</f>
        <v>37.4</v>
      </c>
      <c r="K768" s="216">
        <f t="shared" si="23"/>
        <v>0</v>
      </c>
    </row>
    <row r="769" spans="1:11" ht="30">
      <c r="A769" s="181" t="s">
        <v>775</v>
      </c>
      <c r="B769" s="202"/>
      <c r="C769" s="203"/>
      <c r="D769" s="203">
        <v>40</v>
      </c>
      <c r="E769" s="170"/>
      <c r="F769" s="175" t="s">
        <v>726</v>
      </c>
      <c r="G769" s="183">
        <v>20382.68</v>
      </c>
      <c r="H769" s="182">
        <f t="shared" si="26"/>
        <v>644305.5499999999</v>
      </c>
      <c r="I769" s="182">
        <f>+'[3]alimentazione'!AM770</f>
        <v>664688.23</v>
      </c>
      <c r="J769" s="187">
        <v>8040.64</v>
      </c>
      <c r="K769" s="216">
        <f t="shared" si="23"/>
        <v>0</v>
      </c>
    </row>
    <row r="770" spans="1:11" ht="15">
      <c r="A770" s="181" t="s">
        <v>775</v>
      </c>
      <c r="B770" s="202"/>
      <c r="C770" s="203"/>
      <c r="D770" s="203">
        <v>45</v>
      </c>
      <c r="E770" s="170"/>
      <c r="F770" s="175" t="s">
        <v>727</v>
      </c>
      <c r="G770" s="183">
        <v>30814.92</v>
      </c>
      <c r="H770" s="182">
        <f t="shared" si="26"/>
        <v>2175769.97</v>
      </c>
      <c r="I770" s="182">
        <f>+'[3]alimentazione'!AM771</f>
        <v>2206584.89</v>
      </c>
      <c r="J770" s="187">
        <v>300399.87</v>
      </c>
      <c r="K770" s="216">
        <f t="shared" si="23"/>
        <v>0</v>
      </c>
    </row>
    <row r="771" spans="1:11" ht="15">
      <c r="A771" s="181"/>
      <c r="B771" s="202"/>
      <c r="C771" s="203"/>
      <c r="D771" s="203"/>
      <c r="E771" s="170"/>
      <c r="F771" s="206">
        <f>+H769+G769+G770</f>
        <v>695503.15</v>
      </c>
      <c r="G771" s="187">
        <v>0</v>
      </c>
      <c r="H771" s="182"/>
      <c r="I771" s="182">
        <f>+'[3]alimentazione'!AM772</f>
        <v>0</v>
      </c>
      <c r="K771" s="216">
        <f t="shared" si="23"/>
        <v>0</v>
      </c>
    </row>
    <row r="772" spans="1:11" ht="15">
      <c r="A772" s="181"/>
      <c r="B772" s="202">
        <v>680</v>
      </c>
      <c r="C772" s="203">
        <v>0</v>
      </c>
      <c r="D772" s="203"/>
      <c r="E772" s="170" t="s">
        <v>1006</v>
      </c>
      <c r="F772" s="170"/>
      <c r="G772" s="187">
        <v>0</v>
      </c>
      <c r="H772" s="182"/>
      <c r="I772" s="182">
        <f>+'[3]alimentazione'!AM773</f>
        <v>0</v>
      </c>
      <c r="K772" s="216">
        <f t="shared" si="23"/>
        <v>0</v>
      </c>
    </row>
    <row r="773" spans="1:11" ht="15">
      <c r="A773" s="181" t="s">
        <v>771</v>
      </c>
      <c r="B773" s="202"/>
      <c r="C773" s="203">
        <v>100</v>
      </c>
      <c r="D773" s="203">
        <v>0</v>
      </c>
      <c r="E773" s="170" t="s">
        <v>1007</v>
      </c>
      <c r="F773" s="170"/>
      <c r="G773" s="187">
        <v>0</v>
      </c>
      <c r="H773" s="182">
        <f>+I773-G773</f>
        <v>5500.02</v>
      </c>
      <c r="I773" s="182">
        <f>+'[3]alimentazione'!AM774</f>
        <v>5500.02</v>
      </c>
      <c r="J773" s="187">
        <v>4727.25</v>
      </c>
      <c r="K773" s="216">
        <f t="shared" si="23"/>
        <v>0</v>
      </c>
    </row>
    <row r="774" spans="1:11" ht="15">
      <c r="A774" s="181" t="s">
        <v>776</v>
      </c>
      <c r="B774" s="202"/>
      <c r="C774" s="203">
        <v>200</v>
      </c>
      <c r="D774" s="203">
        <v>0</v>
      </c>
      <c r="E774" s="170" t="s">
        <v>1008</v>
      </c>
      <c r="F774" s="170"/>
      <c r="G774" s="187">
        <v>0</v>
      </c>
      <c r="H774" s="182"/>
      <c r="I774" s="182">
        <f>+'[3]alimentazione'!AM775</f>
        <v>0</v>
      </c>
      <c r="J774" s="212"/>
      <c r="K774" s="216">
        <f t="shared" si="23"/>
        <v>0</v>
      </c>
    </row>
    <row r="775" spans="1:11" ht="15">
      <c r="A775" s="181"/>
      <c r="B775" s="202"/>
      <c r="C775" s="203"/>
      <c r="D775" s="203"/>
      <c r="E775" s="170"/>
      <c r="F775" s="170"/>
      <c r="G775" s="187">
        <v>0</v>
      </c>
      <c r="H775" s="182"/>
      <c r="I775" s="182">
        <f>+'[3]alimentazione'!AM776</f>
        <v>0</v>
      </c>
      <c r="K775" s="216">
        <f t="shared" si="23"/>
        <v>0</v>
      </c>
    </row>
    <row r="776" spans="1:11" ht="15">
      <c r="A776" s="181"/>
      <c r="B776" s="202">
        <v>690</v>
      </c>
      <c r="C776" s="203">
        <v>0</v>
      </c>
      <c r="D776" s="203"/>
      <c r="E776" s="170" t="s">
        <v>1009</v>
      </c>
      <c r="F776" s="170"/>
      <c r="G776" s="187">
        <v>0</v>
      </c>
      <c r="H776" s="182"/>
      <c r="I776" s="182">
        <f>+'[3]alimentazione'!AM777</f>
        <v>0</v>
      </c>
      <c r="K776" s="216">
        <f t="shared" si="23"/>
        <v>0</v>
      </c>
    </row>
    <row r="777" spans="1:11" ht="15">
      <c r="A777" s="181"/>
      <c r="B777" s="202"/>
      <c r="C777" s="203">
        <v>100</v>
      </c>
      <c r="D777" s="203"/>
      <c r="E777" s="170" t="s">
        <v>1010</v>
      </c>
      <c r="F777" s="170"/>
      <c r="G777" s="187">
        <v>0</v>
      </c>
      <c r="H777" s="182">
        <f>+I777-G777</f>
        <v>306654.47</v>
      </c>
      <c r="I777" s="182">
        <f>+'[3]alimentazione'!AM778</f>
        <v>306654.47</v>
      </c>
      <c r="J777" s="187">
        <v>280765.66</v>
      </c>
      <c r="K777" s="216">
        <f aca="true" t="shared" si="27" ref="K777:K799">+G777+H777-I777</f>
        <v>0</v>
      </c>
    </row>
    <row r="778" spans="1:11" ht="15">
      <c r="A778" s="181"/>
      <c r="B778" s="202"/>
      <c r="C778" s="203">
        <v>200</v>
      </c>
      <c r="D778" s="203"/>
      <c r="E778" s="170" t="s">
        <v>442</v>
      </c>
      <c r="F778" s="170"/>
      <c r="H778" s="182"/>
      <c r="I778" s="182">
        <f>+'[3]alimentazione'!AM779</f>
        <v>0</v>
      </c>
      <c r="K778" s="216">
        <f t="shared" si="27"/>
        <v>0</v>
      </c>
    </row>
    <row r="779" spans="1:11" ht="15">
      <c r="A779" s="181"/>
      <c r="B779" s="202"/>
      <c r="C779" s="203">
        <v>300</v>
      </c>
      <c r="D779" s="203"/>
      <c r="E779" s="170" t="s">
        <v>443</v>
      </c>
      <c r="F779" s="170"/>
      <c r="H779" s="182"/>
      <c r="I779" s="182">
        <f>+'[3]alimentazione'!AM780</f>
        <v>0</v>
      </c>
      <c r="K779" s="216">
        <f t="shared" si="27"/>
        <v>0</v>
      </c>
    </row>
    <row r="780" spans="1:11" ht="15">
      <c r="A780" s="181"/>
      <c r="B780" s="202"/>
      <c r="C780" s="203">
        <v>400</v>
      </c>
      <c r="D780" s="203"/>
      <c r="E780" s="170" t="s">
        <v>444</v>
      </c>
      <c r="F780" s="170"/>
      <c r="H780" s="182"/>
      <c r="I780" s="182">
        <f>+'[3]alimentazione'!AM781</f>
        <v>0</v>
      </c>
      <c r="K780" s="216">
        <f t="shared" si="27"/>
        <v>0</v>
      </c>
    </row>
    <row r="781" spans="1:11" ht="15">
      <c r="A781" s="181"/>
      <c r="B781" s="202"/>
      <c r="C781" s="203"/>
      <c r="D781" s="203"/>
      <c r="E781" s="170"/>
      <c r="F781" s="170"/>
      <c r="H781" s="182"/>
      <c r="I781" s="182">
        <f>+'[3]alimentazione'!AM782</f>
        <v>0</v>
      </c>
      <c r="K781" s="216">
        <f t="shared" si="27"/>
        <v>0</v>
      </c>
    </row>
    <row r="782" spans="1:11" ht="15">
      <c r="A782" s="181"/>
      <c r="B782" s="202">
        <v>700</v>
      </c>
      <c r="C782" s="203">
        <v>0</v>
      </c>
      <c r="D782" s="203"/>
      <c r="E782" s="170" t="s">
        <v>1011</v>
      </c>
      <c r="F782" s="170"/>
      <c r="H782" s="182"/>
      <c r="I782" s="182">
        <f>+'[3]alimentazione'!AM783</f>
        <v>0</v>
      </c>
      <c r="K782" s="216">
        <f t="shared" si="27"/>
        <v>0</v>
      </c>
    </row>
    <row r="783" spans="1:11" ht="15">
      <c r="A783" s="181" t="s">
        <v>777</v>
      </c>
      <c r="B783" s="202"/>
      <c r="C783" s="203">
        <v>100</v>
      </c>
      <c r="D783" s="203"/>
      <c r="E783" s="170" t="s">
        <v>1012</v>
      </c>
      <c r="F783" s="170"/>
      <c r="H783" s="182"/>
      <c r="I783" s="182">
        <f>+'[3]alimentazione'!AM784</f>
        <v>0</v>
      </c>
      <c r="K783" s="216">
        <f t="shared" si="27"/>
        <v>0</v>
      </c>
    </row>
    <row r="784" spans="1:11" ht="15">
      <c r="A784" s="181" t="s">
        <v>777</v>
      </c>
      <c r="B784" s="202"/>
      <c r="C784" s="203">
        <v>200</v>
      </c>
      <c r="D784" s="203"/>
      <c r="E784" s="170" t="s">
        <v>1013</v>
      </c>
      <c r="F784" s="170"/>
      <c r="H784" s="182"/>
      <c r="I784" s="182">
        <f>+'[3]alimentazione'!AM785</f>
        <v>0</v>
      </c>
      <c r="K784" s="216">
        <f t="shared" si="27"/>
        <v>0</v>
      </c>
    </row>
    <row r="785" spans="1:11" ht="15">
      <c r="A785" s="181"/>
      <c r="B785" s="204"/>
      <c r="C785" s="205">
        <v>300</v>
      </c>
      <c r="D785" s="205"/>
      <c r="E785" s="170" t="s">
        <v>1014</v>
      </c>
      <c r="F785" s="175"/>
      <c r="H785" s="182"/>
      <c r="I785" s="182">
        <f>+'[3]alimentazione'!AM786</f>
        <v>0</v>
      </c>
      <c r="K785" s="216">
        <f t="shared" si="27"/>
        <v>0</v>
      </c>
    </row>
    <row r="786" spans="1:11" ht="15">
      <c r="A786" s="181" t="s">
        <v>777</v>
      </c>
      <c r="B786" s="204"/>
      <c r="C786" s="205"/>
      <c r="D786" s="203">
        <v>10</v>
      </c>
      <c r="E786" s="170"/>
      <c r="F786" s="170" t="s">
        <v>728</v>
      </c>
      <c r="H786" s="182">
        <f>+I786-G786</f>
        <v>2482363.74</v>
      </c>
      <c r="I786" s="182">
        <f>+'[3]alimentazione'!AM787</f>
        <v>2482363.74</v>
      </c>
      <c r="J786" s="187">
        <v>2416655.59</v>
      </c>
      <c r="K786" s="216">
        <f t="shared" si="27"/>
        <v>0</v>
      </c>
    </row>
    <row r="787" spans="1:11" ht="15">
      <c r="A787" s="181" t="s">
        <v>777</v>
      </c>
      <c r="B787" s="204"/>
      <c r="C787" s="205"/>
      <c r="D787" s="203">
        <v>20</v>
      </c>
      <c r="E787" s="170"/>
      <c r="F787" s="170" t="s">
        <v>729</v>
      </c>
      <c r="H787" s="182">
        <f>+I787-G787</f>
        <v>1837.95</v>
      </c>
      <c r="I787" s="182">
        <f>+'[3]alimentazione'!AM788</f>
        <v>1837.95</v>
      </c>
      <c r="J787" s="187">
        <v>487.44</v>
      </c>
      <c r="K787" s="216">
        <f t="shared" si="27"/>
        <v>0</v>
      </c>
    </row>
    <row r="788" spans="1:11" ht="15">
      <c r="A788" s="181" t="s">
        <v>777</v>
      </c>
      <c r="B788" s="204"/>
      <c r="C788" s="205"/>
      <c r="D788" s="203">
        <v>90</v>
      </c>
      <c r="E788" s="170"/>
      <c r="F788" s="170" t="s">
        <v>730</v>
      </c>
      <c r="H788" s="182">
        <f>+I788-G788</f>
        <v>33487.31</v>
      </c>
      <c r="I788" s="182">
        <f>+'[3]alimentazione'!AM789</f>
        <v>33487.31</v>
      </c>
      <c r="J788" s="187">
        <v>22049.74</v>
      </c>
      <c r="K788" s="216">
        <f t="shared" si="27"/>
        <v>0</v>
      </c>
    </row>
    <row r="789" spans="1:11" ht="15">
      <c r="A789" s="181"/>
      <c r="B789" s="202"/>
      <c r="C789" s="203"/>
      <c r="D789" s="203"/>
      <c r="E789" s="170"/>
      <c r="F789" s="184"/>
      <c r="H789" s="182"/>
      <c r="I789" s="182">
        <f>+'[3]alimentazione'!AM790</f>
        <v>0</v>
      </c>
      <c r="K789" s="216">
        <f t="shared" si="27"/>
        <v>0</v>
      </c>
    </row>
    <row r="790" spans="1:11" ht="15">
      <c r="A790" s="181"/>
      <c r="B790" s="202">
        <v>710</v>
      </c>
      <c r="C790" s="203">
        <v>0</v>
      </c>
      <c r="D790" s="203"/>
      <c r="E790" s="170" t="s">
        <v>1015</v>
      </c>
      <c r="F790" s="170"/>
      <c r="H790" s="182"/>
      <c r="I790" s="182">
        <f>+'[3]alimentazione'!AM791</f>
        <v>0</v>
      </c>
      <c r="K790" s="216">
        <f t="shared" si="27"/>
        <v>0</v>
      </c>
    </row>
    <row r="791" spans="1:11" ht="15">
      <c r="A791" s="181"/>
      <c r="B791" s="202"/>
      <c r="C791" s="203">
        <v>100</v>
      </c>
      <c r="D791" s="203"/>
      <c r="E791" s="170" t="s">
        <v>1016</v>
      </c>
      <c r="F791" s="170"/>
      <c r="H791" s="182"/>
      <c r="I791" s="182">
        <f>+'[3]alimentazione'!AM792</f>
        <v>0</v>
      </c>
      <c r="K791" s="216">
        <f t="shared" si="27"/>
        <v>0</v>
      </c>
    </row>
    <row r="792" spans="1:11" ht="15">
      <c r="A792" s="181" t="s">
        <v>778</v>
      </c>
      <c r="B792" s="202"/>
      <c r="C792" s="203"/>
      <c r="D792" s="203">
        <v>10</v>
      </c>
      <c r="E792" s="170"/>
      <c r="F792" s="170" t="s">
        <v>445</v>
      </c>
      <c r="H792" s="182">
        <f>+I792-G792</f>
        <v>3</v>
      </c>
      <c r="I792" s="182">
        <f>+'[3]alimentazione'!AM793</f>
        <v>3</v>
      </c>
      <c r="J792" s="187">
        <v>36.43</v>
      </c>
      <c r="K792" s="216">
        <f t="shared" si="27"/>
        <v>0</v>
      </c>
    </row>
    <row r="793" spans="1:11" ht="15">
      <c r="A793" s="181" t="s">
        <v>778</v>
      </c>
      <c r="B793" s="202"/>
      <c r="C793" s="203"/>
      <c r="D793" s="203">
        <v>20</v>
      </c>
      <c r="E793" s="170"/>
      <c r="F793" s="170" t="s">
        <v>446</v>
      </c>
      <c r="H793" s="182">
        <f>+I793-G793</f>
        <v>5065.97</v>
      </c>
      <c r="I793" s="182">
        <f>+'[3]alimentazione'!AM794</f>
        <v>5065.97</v>
      </c>
      <c r="J793" s="187">
        <v>2759.22</v>
      </c>
      <c r="K793" s="216">
        <f t="shared" si="27"/>
        <v>0</v>
      </c>
    </row>
    <row r="794" spans="1:11" ht="15">
      <c r="A794" s="181" t="s">
        <v>778</v>
      </c>
      <c r="B794" s="202"/>
      <c r="C794" s="203"/>
      <c r="D794" s="203">
        <v>30</v>
      </c>
      <c r="E794" s="170"/>
      <c r="F794" s="170" t="s">
        <v>731</v>
      </c>
      <c r="H794" s="182">
        <f>+I794-G794</f>
        <v>27.18</v>
      </c>
      <c r="I794" s="182">
        <f>+'[3]alimentazione'!AM795</f>
        <v>27.18</v>
      </c>
      <c r="J794" s="187">
        <v>250.14</v>
      </c>
      <c r="K794" s="216">
        <f t="shared" si="27"/>
        <v>0</v>
      </c>
    </row>
    <row r="795" spans="1:11" ht="15">
      <c r="A795" s="181" t="s">
        <v>778</v>
      </c>
      <c r="B795" s="202"/>
      <c r="C795" s="203">
        <v>200</v>
      </c>
      <c r="D795" s="203"/>
      <c r="E795" s="170" t="s">
        <v>1017</v>
      </c>
      <c r="F795" s="170"/>
      <c r="H795" s="182"/>
      <c r="I795" s="182">
        <f>+'[3]alimentazione'!AM796</f>
        <v>0</v>
      </c>
      <c r="K795" s="216">
        <f t="shared" si="27"/>
        <v>0</v>
      </c>
    </row>
    <row r="796" spans="1:11" ht="15">
      <c r="A796" s="181" t="s">
        <v>778</v>
      </c>
      <c r="B796" s="202"/>
      <c r="C796" s="203">
        <v>300</v>
      </c>
      <c r="D796" s="203"/>
      <c r="E796" s="170" t="s">
        <v>1018</v>
      </c>
      <c r="F796" s="170"/>
      <c r="H796" s="182">
        <f>+I796-G796</f>
        <v>1405.25</v>
      </c>
      <c r="I796" s="182">
        <f>+'[3]alimentazione'!AM797</f>
        <v>1405.25</v>
      </c>
      <c r="J796" s="187">
        <v>1774.64</v>
      </c>
      <c r="K796" s="216">
        <f t="shared" si="27"/>
        <v>0</v>
      </c>
    </row>
    <row r="797" spans="1:11" ht="15">
      <c r="A797" s="181"/>
      <c r="B797" s="207"/>
      <c r="C797" s="208"/>
      <c r="D797" s="184"/>
      <c r="E797" s="184"/>
      <c r="F797" s="184"/>
      <c r="K797" s="216">
        <f t="shared" si="27"/>
        <v>0</v>
      </c>
    </row>
    <row r="798" spans="1:11" ht="15">
      <c r="A798" s="181"/>
      <c r="B798" s="207">
        <v>720</v>
      </c>
      <c r="C798" s="208">
        <v>0</v>
      </c>
      <c r="D798" s="184"/>
      <c r="E798" s="184" t="s">
        <v>460</v>
      </c>
      <c r="F798" s="184"/>
      <c r="G798" s="209"/>
      <c r="K798" s="216">
        <f t="shared" si="27"/>
        <v>0</v>
      </c>
    </row>
    <row r="799" spans="1:11" ht="15">
      <c r="A799" s="181" t="s">
        <v>779</v>
      </c>
      <c r="B799" s="207"/>
      <c r="C799" s="208">
        <v>100</v>
      </c>
      <c r="D799" s="184"/>
      <c r="E799" s="184" t="s">
        <v>461</v>
      </c>
      <c r="F799" s="184"/>
      <c r="G799" s="209"/>
      <c r="K799" s="216">
        <f t="shared" si="27"/>
        <v>0</v>
      </c>
    </row>
    <row r="800" spans="2:7" ht="15">
      <c r="B800" s="191"/>
      <c r="C800" s="192"/>
      <c r="D800" s="192"/>
      <c r="E800" s="169"/>
      <c r="F800" s="169"/>
      <c r="G800" s="209"/>
    </row>
    <row r="801" spans="2:11" ht="15">
      <c r="B801" s="191"/>
      <c r="C801" s="192"/>
      <c r="D801" s="192"/>
      <c r="E801" s="169"/>
      <c r="F801" s="169" t="s">
        <v>732</v>
      </c>
      <c r="G801" s="209">
        <f>SUM(G8:G591)</f>
        <v>11807707.079999996</v>
      </c>
      <c r="H801" s="209">
        <f>SUM(H8:H591)</f>
        <v>441637104.7900001</v>
      </c>
      <c r="I801" s="209">
        <f>SUM(I8:I591)</f>
        <v>453444811.8699998</v>
      </c>
      <c r="J801" s="213">
        <f>SUM(J8:J591)</f>
        <v>464683735.94</v>
      </c>
      <c r="K801" s="213">
        <f>SUM(K8:K591)</f>
        <v>0</v>
      </c>
    </row>
    <row r="802" spans="2:11" ht="15">
      <c r="B802" s="191"/>
      <c r="C802" s="192"/>
      <c r="D802" s="192"/>
      <c r="E802" s="169"/>
      <c r="F802" s="169" t="s">
        <v>733</v>
      </c>
      <c r="G802" s="209">
        <f>SUM(G594:G799)</f>
        <v>11807707.080271395</v>
      </c>
      <c r="H802" s="209">
        <f>SUM(H594:H799)</f>
        <v>441934254.8497286</v>
      </c>
      <c r="I802" s="209">
        <f>SUM(I594:I799)</f>
        <v>453741961.93</v>
      </c>
      <c r="J802" s="213">
        <f>SUM(J594:J799)</f>
        <v>466542460.38</v>
      </c>
      <c r="K802" s="213">
        <f>SUM(K594:K799)</f>
        <v>0</v>
      </c>
    </row>
    <row r="803" spans="2:11" ht="15">
      <c r="B803" s="191"/>
      <c r="C803" s="192"/>
      <c r="D803" s="192"/>
      <c r="E803" s="169"/>
      <c r="F803" s="169" t="s">
        <v>734</v>
      </c>
      <c r="G803" s="209">
        <f>+G802-G801</f>
        <v>0.0002713985741138458</v>
      </c>
      <c r="H803" s="209">
        <f>+H802-H801</f>
        <v>297150.0597285032</v>
      </c>
      <c r="I803" s="209">
        <f>+I802-I801</f>
        <v>297150.0600001812</v>
      </c>
      <c r="J803" s="213">
        <f>+J802-J801</f>
        <v>1858724.4399999976</v>
      </c>
      <c r="K803" s="213">
        <f>+K802-K801</f>
        <v>0</v>
      </c>
    </row>
    <row r="804" spans="2:11" ht="15">
      <c r="B804" s="191"/>
      <c r="C804" s="192"/>
      <c r="D804" s="192"/>
      <c r="E804" s="169"/>
      <c r="F804" s="169" t="s">
        <v>735</v>
      </c>
      <c r="G804" s="209">
        <f>+'Schema C.E.'!C91</f>
        <v>0</v>
      </c>
      <c r="H804" s="209">
        <f>+'Schema C.E.'!D91</f>
        <v>297150.0600000005</v>
      </c>
      <c r="I804" s="209">
        <f>+'Schema C.E.'!E91</f>
        <v>297150.0600000005</v>
      </c>
      <c r="J804" s="213">
        <f>+'Schema C.E.'!F91</f>
        <v>1858724.4399999995</v>
      </c>
      <c r="K804" s="213">
        <f>+'Schema C.E.'!G91</f>
        <v>0</v>
      </c>
    </row>
    <row r="805" spans="7:11" ht="15">
      <c r="G805" s="187">
        <f>+G803-G804</f>
        <v>0.0002713985741138458</v>
      </c>
      <c r="H805" s="187">
        <f>+H803-H804</f>
        <v>-0.00027149729430675507</v>
      </c>
      <c r="I805" s="187">
        <f>+I803-I804</f>
        <v>1.8067657947540283E-07</v>
      </c>
      <c r="J805" s="187">
        <f>+J803-J804</f>
        <v>-1.862645149230957E-09</v>
      </c>
      <c r="K805" s="187">
        <f>+K803-K804</f>
        <v>0</v>
      </c>
    </row>
    <row r="806" ht="15">
      <c r="F806" s="218"/>
    </row>
    <row r="807" spans="6:7" ht="15">
      <c r="F807" s="169" t="s">
        <v>800</v>
      </c>
      <c r="G807" s="356">
        <f>+G801-'[2]alimentazione'!$AH$829</f>
        <v>-614144.929728603</v>
      </c>
    </row>
    <row r="808" spans="6:7" ht="15">
      <c r="F808" s="169" t="s">
        <v>801</v>
      </c>
      <c r="G808" s="355">
        <f>+G802-'[2]alimentazione'!$AH$830</f>
        <v>-661726.3497286029</v>
      </c>
    </row>
    <row r="809" ht="15">
      <c r="F809" s="169"/>
    </row>
    <row r="810" spans="6:7" ht="15">
      <c r="F810" s="185" t="s">
        <v>804</v>
      </c>
      <c r="G810" s="210">
        <f>+'[2]alimentazione'!$AH$831</f>
        <v>47581.4202713985</v>
      </c>
    </row>
    <row r="811" spans="6:7" ht="15">
      <c r="F811" s="185" t="s">
        <v>802</v>
      </c>
      <c r="G811" s="187">
        <f>+'[2]alimentazione'!$AH$599</f>
        <v>109299.21</v>
      </c>
    </row>
    <row r="812" spans="6:7" ht="15">
      <c r="F812" s="217" t="s">
        <v>803</v>
      </c>
      <c r="G812" s="187">
        <f>+'[2]alimentazione'!$AH$759</f>
        <v>74058.9</v>
      </c>
    </row>
    <row r="813" spans="7:9" ht="15">
      <c r="G813" s="355">
        <f>SUM(G810:G812)</f>
        <v>230939.53027139851</v>
      </c>
      <c r="H813" s="210"/>
      <c r="I813" s="210"/>
    </row>
    <row r="814" ht="15">
      <c r="G814" s="187">
        <f>+G808+G813</f>
        <v>-430786.81945720443</v>
      </c>
    </row>
    <row r="816" ht="15">
      <c r="G816" s="357">
        <f>+'[2]alimentazione'!$AH$482+'[2]alimentazione'!$AH$478+'[2]alimentazione'!$AH$599+65276.26+26175.4+2349.54</f>
        <v>614144.9323286038</v>
      </c>
    </row>
    <row r="817" ht="15">
      <c r="G817" s="187">
        <f>+G807+G816</f>
        <v>0.0026000008219853044</v>
      </c>
    </row>
    <row r="819" spans="6:7" ht="15">
      <c r="F819" s="185" t="s">
        <v>794</v>
      </c>
      <c r="G819" s="187">
        <f>+'[2]alimentazione'!$AH$478</f>
        <v>269434.8523286038</v>
      </c>
    </row>
    <row r="820" spans="6:7" ht="15">
      <c r="F820" s="216" t="s">
        <v>795</v>
      </c>
      <c r="G820" s="187">
        <f>+'[2]alimentazione'!$AH$482</f>
        <v>141609.67</v>
      </c>
    </row>
    <row r="821" spans="6:7" ht="15">
      <c r="F821" s="216" t="s">
        <v>796</v>
      </c>
      <c r="G821" s="187">
        <f>-'[2]alimentazione'!$AH$759</f>
        <v>-74058.9</v>
      </c>
    </row>
    <row r="822" spans="6:7" ht="15">
      <c r="F822" s="185" t="s">
        <v>797</v>
      </c>
      <c r="G822" s="187">
        <v>65276.2614</v>
      </c>
    </row>
    <row r="823" spans="6:7" ht="15">
      <c r="F823" s="185" t="s">
        <v>798</v>
      </c>
      <c r="G823" s="187">
        <v>26175.396</v>
      </c>
    </row>
    <row r="824" spans="6:7" ht="15">
      <c r="F824" s="185" t="s">
        <v>799</v>
      </c>
      <c r="G824" s="187">
        <v>2349.54</v>
      </c>
    </row>
    <row r="825" spans="6:7" ht="15">
      <c r="F825" s="185" t="s">
        <v>805</v>
      </c>
      <c r="G825" s="187">
        <f>SUM(G819:G824)</f>
        <v>430786.81972860376</v>
      </c>
    </row>
    <row r="827" ht="15">
      <c r="G827" s="187">
        <f>+H617</f>
        <v>1598485.8297286034</v>
      </c>
    </row>
    <row r="828" ht="15">
      <c r="G828" s="187">
        <f>+G827-G825</f>
        <v>1167699.0099999995</v>
      </c>
    </row>
  </sheetData>
  <sheetProtection/>
  <autoFilter ref="G1:G820"/>
  <mergeCells count="27">
    <mergeCell ref="E703:F703"/>
    <mergeCell ref="E590:F590"/>
    <mergeCell ref="E700:F700"/>
    <mergeCell ref="C529:C530"/>
    <mergeCell ref="D529:D530"/>
    <mergeCell ref="E701:F701"/>
    <mergeCell ref="E702:F702"/>
    <mergeCell ref="E446:F446"/>
    <mergeCell ref="E447:F447"/>
    <mergeCell ref="E448:F448"/>
    <mergeCell ref="E450:F450"/>
    <mergeCell ref="E441:F441"/>
    <mergeCell ref="E442:F442"/>
    <mergeCell ref="E443:F443"/>
    <mergeCell ref="E444:F444"/>
    <mergeCell ref="E438:F438"/>
    <mergeCell ref="E439:F439"/>
    <mergeCell ref="E187:F187"/>
    <mergeCell ref="E204:F204"/>
    <mergeCell ref="E205:F205"/>
    <mergeCell ref="E208:F208"/>
    <mergeCell ref="E436:F436"/>
    <mergeCell ref="E437:F437"/>
    <mergeCell ref="E167:F167"/>
    <mergeCell ref="E168:F168"/>
    <mergeCell ref="E169:F169"/>
    <mergeCell ref="E186:F186"/>
  </mergeCells>
  <printOptions gridLines="1" horizontalCentered="1"/>
  <pageMargins left="0.54" right="0.15748031496062992" top="0.5905511811023623" bottom="0.4330708661417323" header="0.2755905511811024" footer="0.1968503937007874"/>
  <pageSetup firstPageNumber="16" useFirstPageNumber="1" fitToHeight="15" orientation="portrait" paperSize="9" scale="65" r:id="rId1"/>
  <rowBreaks count="12" manualBreakCount="12">
    <brk id="74" max="9" man="1"/>
    <brk id="144" max="9" man="1"/>
    <brk id="212" max="9" man="1"/>
    <brk id="287" max="9" man="1"/>
    <brk id="360" max="9" man="1"/>
    <brk id="430" max="9" man="1"/>
    <brk id="502" max="9" man="1"/>
    <brk id="567" max="9" man="1"/>
    <brk id="591" max="9" man="1"/>
    <brk id="650" max="9" man="1"/>
    <brk id="714" max="9" man="1"/>
    <brk id="77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5:A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91.8515625" style="0" customWidth="1"/>
    <col min="9" max="9" width="18.421875" style="0" customWidth="1"/>
  </cols>
  <sheetData>
    <row r="5" ht="19.5">
      <c r="A5" s="83" t="s">
        <v>506</v>
      </c>
    </row>
    <row r="6" ht="23.25">
      <c r="A6" s="84"/>
    </row>
    <row r="7" ht="23.25">
      <c r="A7" s="84"/>
    </row>
    <row r="8" ht="23.25">
      <c r="A8" s="84"/>
    </row>
    <row r="9" ht="23.25">
      <c r="A9" s="84"/>
    </row>
    <row r="10" ht="23.25">
      <c r="A10" s="84"/>
    </row>
    <row r="11" ht="23.25">
      <c r="A11" s="84"/>
    </row>
    <row r="12" ht="23.25">
      <c r="A12" s="84"/>
    </row>
    <row r="19" ht="18">
      <c r="A19" s="85" t="s">
        <v>790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85" zoomScaleNormal="85" zoomScalePageLayoutView="0" workbookViewId="0" topLeftCell="A4">
      <selection activeCell="A8" sqref="A8"/>
    </sheetView>
  </sheetViews>
  <sheetFormatPr defaultColWidth="9.140625" defaultRowHeight="12.75"/>
  <cols>
    <col min="1" max="1" width="37.28125" style="27" customWidth="1"/>
    <col min="2" max="2" width="4.140625" style="40" customWidth="1"/>
    <col min="3" max="3" width="35.57421875" style="27" customWidth="1"/>
    <col min="4" max="4" width="22.00390625" style="75" customWidth="1"/>
    <col min="5" max="5" width="4.7109375" style="40" customWidth="1"/>
    <col min="6" max="6" width="32.140625" style="27" customWidth="1"/>
    <col min="7" max="7" width="21.8515625" style="75" customWidth="1"/>
    <col min="8" max="8" width="16.140625" style="27" bestFit="1" customWidth="1"/>
    <col min="9" max="10" width="15.140625" style="27" bestFit="1" customWidth="1"/>
    <col min="11" max="11" width="9.140625" style="27" customWidth="1"/>
    <col min="12" max="12" width="14.140625" style="27" bestFit="1" customWidth="1"/>
    <col min="13" max="16384" width="9.140625" style="27" customWidth="1"/>
  </cols>
  <sheetData>
    <row r="1" spans="1:8" s="3" customFormat="1" ht="15.75">
      <c r="A1" s="26"/>
      <c r="B1" s="82" t="s">
        <v>505</v>
      </c>
      <c r="E1" s="19"/>
      <c r="H1" s="19"/>
    </row>
    <row r="2" spans="1:7" ht="18.75">
      <c r="A2" s="289" t="s">
        <v>483</v>
      </c>
      <c r="B2" s="290"/>
      <c r="C2" s="291"/>
      <c r="D2" s="291"/>
      <c r="E2" s="292"/>
      <c r="F2" s="291"/>
      <c r="G2" s="293"/>
    </row>
    <row r="3" spans="1:7" ht="12.75">
      <c r="A3" s="294"/>
      <c r="B3" s="28"/>
      <c r="C3" s="29"/>
      <c r="D3" s="29"/>
      <c r="E3" s="28"/>
      <c r="F3" s="81"/>
      <c r="G3" s="295"/>
    </row>
    <row r="4" spans="1:7" ht="12.75">
      <c r="A4" s="296"/>
      <c r="B4" s="31"/>
      <c r="C4" s="380" t="s">
        <v>396</v>
      </c>
      <c r="D4" s="381"/>
      <c r="E4" s="32"/>
      <c r="F4" s="375" t="s">
        <v>397</v>
      </c>
      <c r="G4" s="376"/>
    </row>
    <row r="5" spans="1:7" ht="12.75">
      <c r="A5" s="297"/>
      <c r="B5" s="33"/>
      <c r="C5" s="382"/>
      <c r="D5" s="383"/>
      <c r="E5" s="34"/>
      <c r="F5" s="375"/>
      <c r="G5" s="377"/>
    </row>
    <row r="6" spans="1:7" ht="12.75">
      <c r="A6" s="298"/>
      <c r="B6" s="35"/>
      <c r="C6" s="384"/>
      <c r="D6" s="385"/>
      <c r="E6" s="36"/>
      <c r="F6" s="378"/>
      <c r="G6" s="379"/>
    </row>
    <row r="7" spans="1:7" ht="12.75">
      <c r="A7" s="299"/>
      <c r="B7" s="37"/>
      <c r="C7" s="38"/>
      <c r="D7" s="66"/>
      <c r="E7" s="39"/>
      <c r="F7" s="30"/>
      <c r="G7" s="66"/>
    </row>
    <row r="8" spans="1:9" ht="12.75">
      <c r="A8" s="299" t="s">
        <v>398</v>
      </c>
      <c r="B8" s="37"/>
      <c r="C8" s="38"/>
      <c r="D8" s="66"/>
      <c r="E8" s="39" t="s">
        <v>399</v>
      </c>
      <c r="F8" s="30" t="s">
        <v>400</v>
      </c>
      <c r="G8" s="66">
        <f>'Schema S.P.'!H101</f>
        <v>22992402</v>
      </c>
      <c r="I8" s="75"/>
    </row>
    <row r="9" spans="1:7" ht="12.75">
      <c r="A9" s="300"/>
      <c r="B9" s="43"/>
      <c r="C9" s="44"/>
      <c r="D9" s="67"/>
      <c r="E9" s="46"/>
      <c r="F9" s="45"/>
      <c r="G9" s="67"/>
    </row>
    <row r="10" spans="1:13" ht="12.75">
      <c r="A10" s="301"/>
      <c r="B10" s="47"/>
      <c r="C10" s="48"/>
      <c r="D10" s="68"/>
      <c r="E10" s="50"/>
      <c r="F10" s="49"/>
      <c r="G10" s="68"/>
      <c r="I10" s="77"/>
      <c r="J10" s="77"/>
      <c r="K10" s="77"/>
      <c r="L10" s="77"/>
      <c r="M10" s="77"/>
    </row>
    <row r="11" spans="1:13" ht="25.5">
      <c r="A11" s="302" t="s">
        <v>401</v>
      </c>
      <c r="B11" s="47"/>
      <c r="C11" s="51" t="s">
        <v>402</v>
      </c>
      <c r="D11" s="69"/>
      <c r="E11" s="52"/>
      <c r="F11" s="52" t="s">
        <v>403</v>
      </c>
      <c r="G11" s="69"/>
      <c r="I11" s="77"/>
      <c r="J11" s="77"/>
      <c r="K11" s="77"/>
      <c r="L11" s="77"/>
      <c r="M11" s="77"/>
    </row>
    <row r="12" spans="1:13" ht="12.75">
      <c r="A12" s="301"/>
      <c r="B12" s="47" t="s">
        <v>440</v>
      </c>
      <c r="C12" s="53" t="s">
        <v>1035</v>
      </c>
      <c r="D12" s="68">
        <f>-'Schema C.E.'!E26-'Schema C.E.'!E27</f>
        <v>19024622</v>
      </c>
      <c r="E12" s="50" t="s">
        <v>404</v>
      </c>
      <c r="F12" s="49" t="s">
        <v>1021</v>
      </c>
      <c r="G12" s="68">
        <f>SUM('Schema C.E.'!E8:E9)</f>
        <v>422537954</v>
      </c>
      <c r="I12" s="76"/>
      <c r="J12" s="76"/>
      <c r="K12" s="77"/>
      <c r="L12" s="77"/>
      <c r="M12" s="77"/>
    </row>
    <row r="13" spans="1:13" ht="12.75">
      <c r="A13" s="301"/>
      <c r="B13" s="47" t="s">
        <v>405</v>
      </c>
      <c r="C13" s="48" t="s">
        <v>1038</v>
      </c>
      <c r="D13" s="70">
        <f>-SUM('Schema C.E.'!E29:E37)</f>
        <v>375650212</v>
      </c>
      <c r="E13" s="54" t="s">
        <v>406</v>
      </c>
      <c r="F13" s="48" t="s">
        <v>1022</v>
      </c>
      <c r="G13" s="70">
        <f>SUM('Schema C.E.'!E11:E13)</f>
        <v>15065107</v>
      </c>
      <c r="I13" s="76"/>
      <c r="J13" s="76"/>
      <c r="K13" s="77"/>
      <c r="L13" s="77"/>
      <c r="M13" s="77"/>
    </row>
    <row r="14" spans="1:13" ht="12.75">
      <c r="A14" s="301"/>
      <c r="B14" s="47" t="s">
        <v>407</v>
      </c>
      <c r="C14" s="48" t="s">
        <v>1046</v>
      </c>
      <c r="D14" s="68">
        <f>-'Schema C.E.'!E38</f>
        <v>1440515</v>
      </c>
      <c r="E14" s="50" t="s">
        <v>408</v>
      </c>
      <c r="F14" s="50" t="s">
        <v>1026</v>
      </c>
      <c r="G14" s="68">
        <f>SUM('Schema C.E.'!E15:E18)</f>
        <v>7615018</v>
      </c>
      <c r="I14" s="76"/>
      <c r="J14" s="76"/>
      <c r="K14" s="77"/>
      <c r="L14" s="77"/>
      <c r="M14" s="77"/>
    </row>
    <row r="15" spans="1:13" ht="12.75">
      <c r="A15" s="301"/>
      <c r="B15" s="47" t="s">
        <v>409</v>
      </c>
      <c r="C15" s="48" t="s">
        <v>1047</v>
      </c>
      <c r="D15" s="68">
        <f>-SUM('Schema C.E.'!E40:E44)</f>
        <v>47629804</v>
      </c>
      <c r="E15" s="28" t="s">
        <v>809</v>
      </c>
      <c r="F15" s="79" t="s">
        <v>1031</v>
      </c>
      <c r="G15" s="68">
        <f>'Schema C.E.'!E19</f>
        <v>2824343</v>
      </c>
      <c r="H15" s="80"/>
      <c r="I15" s="76"/>
      <c r="J15" s="76"/>
      <c r="K15" s="77"/>
      <c r="L15" s="78"/>
      <c r="M15" s="77"/>
    </row>
    <row r="16" spans="1:13" ht="12.75">
      <c r="A16" s="301"/>
      <c r="B16" s="47" t="s">
        <v>412</v>
      </c>
      <c r="C16" s="48" t="s">
        <v>1053</v>
      </c>
      <c r="D16" s="68">
        <f>-'Schema C.E.'!E45</f>
        <v>4077451</v>
      </c>
      <c r="E16" s="50" t="s">
        <v>410</v>
      </c>
      <c r="F16" s="49" t="s">
        <v>411</v>
      </c>
      <c r="G16" s="68">
        <f>'Schema C.E.'!E62</f>
        <v>6501</v>
      </c>
      <c r="I16" s="76"/>
      <c r="J16" s="76"/>
      <c r="K16" s="77"/>
      <c r="L16" s="77"/>
      <c r="M16" s="77"/>
    </row>
    <row r="17" spans="1:13" ht="12.75">
      <c r="A17" s="301"/>
      <c r="B17" s="47" t="s">
        <v>787</v>
      </c>
      <c r="C17" s="53" t="s">
        <v>1054</v>
      </c>
      <c r="D17" s="68">
        <f>-SUM('Schema C.E.'!E47:E50)</f>
        <v>3000574</v>
      </c>
      <c r="E17" s="28" t="s">
        <v>434</v>
      </c>
      <c r="F17" s="79" t="s">
        <v>394</v>
      </c>
      <c r="G17" s="68">
        <f>'Schema C.E.'!E68</f>
        <v>0</v>
      </c>
      <c r="I17" s="76"/>
      <c r="J17" s="76"/>
      <c r="K17" s="77"/>
      <c r="L17" s="77"/>
      <c r="M17" s="77"/>
    </row>
    <row r="18" spans="1:13" ht="12.75">
      <c r="A18" s="301"/>
      <c r="B18" s="47" t="s">
        <v>417</v>
      </c>
      <c r="C18" s="98" t="s">
        <v>467</v>
      </c>
      <c r="D18" s="99">
        <v>73680</v>
      </c>
      <c r="E18" s="50" t="s">
        <v>808</v>
      </c>
      <c r="F18" s="50" t="s">
        <v>469</v>
      </c>
      <c r="G18" s="68">
        <f>SUM('Schema C.E.'!E76:E78)</f>
        <v>5693039.0600000005</v>
      </c>
      <c r="H18" s="80"/>
      <c r="I18" s="76"/>
      <c r="J18" s="76"/>
      <c r="K18" s="77"/>
      <c r="L18" s="77"/>
      <c r="M18" s="77"/>
    </row>
    <row r="19" spans="1:13" ht="12.75">
      <c r="A19" s="301"/>
      <c r="B19" s="47" t="s">
        <v>788</v>
      </c>
      <c r="C19" s="53" t="s">
        <v>1060</v>
      </c>
      <c r="D19" s="68">
        <f>-'Schema C.E.'!E52</f>
        <v>1005846</v>
      </c>
      <c r="E19" s="50"/>
      <c r="F19" s="50" t="s">
        <v>1059</v>
      </c>
      <c r="G19" s="68"/>
      <c r="H19" s="80"/>
      <c r="I19" s="76"/>
      <c r="J19" s="76"/>
      <c r="K19" s="77"/>
      <c r="L19" s="77"/>
      <c r="M19" s="77"/>
    </row>
    <row r="20" spans="1:13" ht="12.75">
      <c r="A20" s="301"/>
      <c r="B20" s="47" t="s">
        <v>789</v>
      </c>
      <c r="C20" s="53" t="s">
        <v>1061</v>
      </c>
      <c r="D20" s="68">
        <f>-'Schema C.E.'!E53</f>
        <v>0</v>
      </c>
      <c r="E20" s="50"/>
      <c r="F20" s="49"/>
      <c r="G20" s="68"/>
      <c r="H20" s="80"/>
      <c r="I20" s="76"/>
      <c r="J20" s="76"/>
      <c r="K20" s="77"/>
      <c r="L20" s="77"/>
      <c r="M20" s="77"/>
    </row>
    <row r="21" spans="1:13" ht="12.75">
      <c r="A21" s="301"/>
      <c r="B21" s="47" t="s">
        <v>413</v>
      </c>
      <c r="C21" s="48" t="s">
        <v>414</v>
      </c>
      <c r="D21" s="68">
        <f>-'Schema C.E.'!E61</f>
        <v>11733</v>
      </c>
      <c r="E21" s="50"/>
      <c r="F21" s="49"/>
      <c r="G21" s="68"/>
      <c r="I21" s="76"/>
      <c r="J21" s="76"/>
      <c r="K21" s="77"/>
      <c r="L21" s="77"/>
      <c r="M21" s="77"/>
    </row>
    <row r="22" spans="1:13" ht="12.75">
      <c r="A22" s="301"/>
      <c r="B22" s="47" t="s">
        <v>806</v>
      </c>
      <c r="C22" s="53" t="s">
        <v>395</v>
      </c>
      <c r="D22" s="68">
        <f>'Schema C.E.'!E69</f>
        <v>0</v>
      </c>
      <c r="E22" s="50"/>
      <c r="F22" s="49"/>
      <c r="G22" s="68"/>
      <c r="I22" s="76"/>
      <c r="J22" s="76"/>
      <c r="K22" s="77"/>
      <c r="L22" s="77"/>
      <c r="M22" s="77"/>
    </row>
    <row r="23" spans="1:13" ht="12.75">
      <c r="A23" s="301"/>
      <c r="B23" s="47" t="s">
        <v>807</v>
      </c>
      <c r="C23" s="53" t="s">
        <v>468</v>
      </c>
      <c r="D23" s="68">
        <f>-SUM('Schema C.E.'!E80:E82)</f>
        <v>1330375</v>
      </c>
      <c r="E23" s="50"/>
      <c r="F23" s="49"/>
      <c r="G23" s="68"/>
      <c r="I23" s="76"/>
      <c r="J23" s="76"/>
      <c r="K23" s="77"/>
      <c r="L23" s="77"/>
      <c r="M23" s="77"/>
    </row>
    <row r="24" spans="1:13" ht="12.75">
      <c r="A24" s="301"/>
      <c r="B24" s="47"/>
      <c r="C24" s="53" t="s">
        <v>470</v>
      </c>
      <c r="D24" s="68">
        <f>-'Schema C.E.'!E88</f>
        <v>200000</v>
      </c>
      <c r="E24" s="50"/>
      <c r="F24" s="49"/>
      <c r="G24" s="68"/>
      <c r="H24" s="80"/>
      <c r="I24" s="76"/>
      <c r="J24" s="76"/>
      <c r="K24" s="77"/>
      <c r="L24" s="77"/>
      <c r="M24" s="77"/>
    </row>
    <row r="25" spans="1:13" ht="12.75">
      <c r="A25" s="300"/>
      <c r="B25" s="43"/>
      <c r="C25" s="44"/>
      <c r="D25" s="67"/>
      <c r="E25" s="46"/>
      <c r="F25" s="45"/>
      <c r="G25" s="67"/>
      <c r="H25" s="80"/>
      <c r="I25" s="76"/>
      <c r="J25" s="76"/>
      <c r="K25" s="77"/>
      <c r="L25" s="77"/>
      <c r="M25" s="77"/>
    </row>
    <row r="26" spans="1:13" ht="12.75">
      <c r="A26" s="301"/>
      <c r="B26" s="47"/>
      <c r="C26" s="48"/>
      <c r="D26" s="68"/>
      <c r="E26" s="50"/>
      <c r="F26" s="49"/>
      <c r="G26" s="68"/>
      <c r="I26" s="76"/>
      <c r="J26" s="76"/>
      <c r="K26" s="77"/>
      <c r="L26" s="77"/>
      <c r="M26" s="77"/>
    </row>
    <row r="27" spans="1:13" ht="12.75">
      <c r="A27" s="302" t="s">
        <v>415</v>
      </c>
      <c r="B27" s="47"/>
      <c r="C27" s="51" t="s">
        <v>416</v>
      </c>
      <c r="D27" s="69"/>
      <c r="E27" s="52"/>
      <c r="F27" s="51" t="s">
        <v>416</v>
      </c>
      <c r="G27" s="69"/>
      <c r="I27" s="76"/>
      <c r="J27" s="76"/>
      <c r="K27" s="77"/>
      <c r="L27" s="77"/>
      <c r="M27" s="77"/>
    </row>
    <row r="28" spans="1:13" ht="12.75">
      <c r="A28" s="301"/>
      <c r="B28" s="47" t="s">
        <v>417</v>
      </c>
      <c r="C28" s="285" t="s">
        <v>418</v>
      </c>
      <c r="D28" s="286">
        <f>IF('Schema S.P.'!E71&gt;'Schema S.P.'!H71,'Schema S.P.'!E71-'Schema S.P.'!H71,0)</f>
        <v>0</v>
      </c>
      <c r="E28" s="285" t="s">
        <v>417</v>
      </c>
      <c r="F28" s="287" t="s">
        <v>419</v>
      </c>
      <c r="G28" s="70">
        <f>IF('Schema S.P.'!E71&lt;'Schema S.P.'!H71,'Schema S.P.'!H71-'Schema S.P.'!E71,0)</f>
        <v>73679</v>
      </c>
      <c r="I28" s="76"/>
      <c r="J28" s="76"/>
      <c r="K28" s="77"/>
      <c r="L28" s="77"/>
      <c r="M28" s="77"/>
    </row>
    <row r="29" spans="1:13" ht="12.75">
      <c r="A29" s="301"/>
      <c r="B29" s="53" t="s">
        <v>420</v>
      </c>
      <c r="C29" s="285" t="s">
        <v>421</v>
      </c>
      <c r="D29" s="288">
        <f>IF((SUM('Schema S.P.'!E75:E83)+'Schema S.P.'!E89)&gt;(SUM('Schema S.P.'!H75:H83)+'Schema S.P.'!H89),(SUM('Schema S.P.'!E75:E83)+'Schema S.P.'!E89)-(SUM('Schema S.P.'!H75:H83)+'Schema S.P.'!H89),0)</f>
        <v>0</v>
      </c>
      <c r="E29" s="287" t="s">
        <v>420</v>
      </c>
      <c r="F29" s="287" t="s">
        <v>422</v>
      </c>
      <c r="G29" s="68">
        <f>IF((SUM('Schema S.P.'!E75:E83)+'Schema S.P.'!E89)&lt;(SUM('Schema S.P.'!H75:H83)+'Schema S.P.'!H89),(SUM('Schema S.P.'!H75:H83)+'Schema S.P.'!H89)-(SUM('Schema S.P.'!E75:E83)+'Schema S.P.'!E89),0)</f>
        <v>15143656</v>
      </c>
      <c r="I29" s="76"/>
      <c r="J29" s="76"/>
      <c r="K29" s="77"/>
      <c r="L29" s="77"/>
      <c r="M29" s="77"/>
    </row>
    <row r="30" spans="1:13" ht="12.75">
      <c r="A30" s="301"/>
      <c r="B30" s="47" t="s">
        <v>423</v>
      </c>
      <c r="C30" s="285" t="s">
        <v>424</v>
      </c>
      <c r="D30" s="286">
        <f>IF(SUM('Schema S.P.'!E144:E156)&lt;SUM('Schema S.P.'!H144:H156),-SUM('Schema S.P.'!E144:E156)+SUM('Schema S.P.'!H144:H156),0)</f>
        <v>15247741</v>
      </c>
      <c r="E30" s="285" t="s">
        <v>423</v>
      </c>
      <c r="F30" s="287" t="s">
        <v>425</v>
      </c>
      <c r="G30" s="70">
        <f>IF(SUM('Schema S.P.'!E144:E156)&gt;SUM('Schema S.P.'!H144:H156),-SUM('Schema S.P.'!H144:H156)+SUM('Schema S.P.'!E144:E156),0)</f>
        <v>0</v>
      </c>
      <c r="I30" s="76"/>
      <c r="J30" s="76"/>
      <c r="K30" s="77"/>
      <c r="L30" s="78"/>
      <c r="M30" s="77"/>
    </row>
    <row r="31" spans="1:13" ht="12.75">
      <c r="A31" s="301"/>
      <c r="B31" s="47" t="s">
        <v>426</v>
      </c>
      <c r="C31" s="285" t="s">
        <v>479</v>
      </c>
      <c r="D31" s="288">
        <f>IF('Schema S.P.'!E110&gt;'Schema S.P.'!H110,'Schema S.P.'!E110-'Schema S.P.'!H110,0)</f>
        <v>0</v>
      </c>
      <c r="E31" s="287" t="s">
        <v>426</v>
      </c>
      <c r="F31" s="287" t="s">
        <v>480</v>
      </c>
      <c r="G31" s="68">
        <f>IF('Schema S.P.'!H110&gt;'Schema S.P.'!E110,'Schema S.P.'!H110-'Schema S.P.'!E110,0)</f>
        <v>46092</v>
      </c>
      <c r="I31" s="76"/>
      <c r="J31" s="76"/>
      <c r="K31" s="77"/>
      <c r="L31" s="77"/>
      <c r="M31" s="77"/>
    </row>
    <row r="32" spans="1:13" ht="12.75">
      <c r="A32" s="301"/>
      <c r="B32" s="47" t="s">
        <v>427</v>
      </c>
      <c r="C32" s="285" t="s">
        <v>481</v>
      </c>
      <c r="D32" s="288">
        <f>IF('Schema S.P.'!E165&lt;'Schema S.P.'!H165,'Schema S.P.'!H165-'Schema S.P.'!E165,0)</f>
        <v>1216601.9700000002</v>
      </c>
      <c r="E32" s="287" t="s">
        <v>427</v>
      </c>
      <c r="F32" s="287" t="s">
        <v>482</v>
      </c>
      <c r="G32" s="68">
        <f>IF('Schema S.P.'!E165&gt;'Schema S.P.'!H165,'Schema S.P.'!E165-'Schema S.P.'!H165,0)</f>
        <v>0</v>
      </c>
      <c r="I32" s="76"/>
      <c r="J32" s="76"/>
      <c r="K32" s="77"/>
      <c r="L32" s="77"/>
      <c r="M32" s="77"/>
    </row>
    <row r="33" spans="1:13" ht="12.75">
      <c r="A33" s="301"/>
      <c r="B33" s="47" t="s">
        <v>405</v>
      </c>
      <c r="C33" s="285" t="s">
        <v>471</v>
      </c>
      <c r="D33" s="288">
        <f>IF(('Schema S.P.'!E137+'Schema S.P.'!E139)&lt;('Schema S.P.'!H137+'Schema S.P.'!H139),('Schema S.P.'!H137+'Schema S.P.'!H139)-('Schema S.P.'!E137+'Schema S.P.'!E139),0)</f>
        <v>0</v>
      </c>
      <c r="E33" s="287" t="s">
        <v>405</v>
      </c>
      <c r="F33" s="287" t="s">
        <v>780</v>
      </c>
      <c r="G33" s="68">
        <f>IF(('Schema S.P.'!E137+'Schema S.P.'!E139)&gt;('Schema S.P.'!H137+'Schema S.P.'!H139),('Schema S.P.'!E137+'Schema S.P.'!E139)-('Schema S.P.'!H137+'Schema S.P.'!H139),0)</f>
        <v>75183.0700000003</v>
      </c>
      <c r="I33" s="76"/>
      <c r="J33" s="76"/>
      <c r="K33" s="77"/>
      <c r="L33" s="78"/>
      <c r="M33" s="77"/>
    </row>
    <row r="34" spans="1:13" ht="12.75">
      <c r="A34" s="301"/>
      <c r="B34" s="47"/>
      <c r="C34" s="48"/>
      <c r="D34" s="68"/>
      <c r="E34" s="50"/>
      <c r="F34" s="49"/>
      <c r="G34" s="68"/>
      <c r="I34" s="76"/>
      <c r="J34" s="76"/>
      <c r="K34" s="77"/>
      <c r="L34" s="77"/>
      <c r="M34" s="77"/>
    </row>
    <row r="35" spans="1:13" ht="12.75">
      <c r="A35" s="300"/>
      <c r="B35" s="43"/>
      <c r="C35" s="44"/>
      <c r="D35" s="67"/>
      <c r="E35" s="46"/>
      <c r="F35" s="45"/>
      <c r="G35" s="67"/>
      <c r="I35" s="76"/>
      <c r="J35" s="76"/>
      <c r="K35" s="77"/>
      <c r="L35" s="77"/>
      <c r="M35" s="77"/>
    </row>
    <row r="36" spans="1:13" ht="12.75">
      <c r="A36" s="301"/>
      <c r="B36" s="47" t="s">
        <v>428</v>
      </c>
      <c r="C36" s="53" t="s">
        <v>783</v>
      </c>
      <c r="D36" s="68">
        <f>IF('Schema S.P.'!E15&gt;'Schema S.P.'!H15,'Schema S.P.'!E15-'Schema S.P.'!H15,0)</f>
        <v>0</v>
      </c>
      <c r="E36" s="50" t="s">
        <v>429</v>
      </c>
      <c r="F36" s="50" t="s">
        <v>472</v>
      </c>
      <c r="G36" s="68">
        <f>IF((SUM('Schema S.P.'!E118:E125))&gt;(SUM('Schema S.P.'!H118:H126)),(SUM('Schema S.P.'!E118:E125))-(SUM('Schema S.P.'!H118:H126)),0)</f>
        <v>0</v>
      </c>
      <c r="I36" s="76"/>
      <c r="J36" s="76"/>
      <c r="K36" s="77"/>
      <c r="L36" s="77"/>
      <c r="M36" s="77"/>
    </row>
    <row r="37" spans="1:13" ht="12.75">
      <c r="A37" s="301"/>
      <c r="B37" s="47" t="s">
        <v>431</v>
      </c>
      <c r="C37" s="53" t="s">
        <v>786</v>
      </c>
      <c r="D37" s="68">
        <f>IF('Schema S.P.'!E47&gt;'Schema S.P.'!H47,'Schema S.P.'!E47-'Schema S.P.'!H47,0)</f>
        <v>0</v>
      </c>
      <c r="E37" s="50" t="s">
        <v>428</v>
      </c>
      <c r="F37" s="50" t="s">
        <v>473</v>
      </c>
      <c r="G37" s="68">
        <f>IF('Schema S.P.'!E15&lt;'Schema S.P.'!H15,'Schema S.P.'!H15-'Schema S.P.'!E15,0)</f>
        <v>7388.089999999967</v>
      </c>
      <c r="I37" s="76"/>
      <c r="J37" s="76"/>
      <c r="K37" s="77"/>
      <c r="L37" s="77"/>
      <c r="M37" s="77"/>
    </row>
    <row r="38" spans="1:13" ht="12.75">
      <c r="A38" s="301" t="s">
        <v>430</v>
      </c>
      <c r="B38" s="47" t="s">
        <v>432</v>
      </c>
      <c r="C38" s="53" t="s">
        <v>781</v>
      </c>
      <c r="D38" s="68">
        <f>IF('Schema S.P.'!E59&gt;'Schema S.P.'!H59,'Schema S.P.'!E59-'Schema S.P.'!H59,0)</f>
        <v>0</v>
      </c>
      <c r="E38" s="50" t="s">
        <v>431</v>
      </c>
      <c r="F38" s="50" t="s">
        <v>782</v>
      </c>
      <c r="G38" s="68">
        <f>IF('Schema S.P.'!E47&lt;'Schema S.P.'!H47,'Schema S.P.'!H47-'Schema S.P.'!E47,0)</f>
        <v>1391484</v>
      </c>
      <c r="I38" s="76"/>
      <c r="J38" s="76"/>
      <c r="K38" s="77"/>
      <c r="L38" s="77"/>
      <c r="M38" s="77"/>
    </row>
    <row r="39" spans="1:13" ht="12.75">
      <c r="A39" s="301"/>
      <c r="B39" s="47" t="s">
        <v>434</v>
      </c>
      <c r="C39" s="53" t="s">
        <v>435</v>
      </c>
      <c r="D39" s="68">
        <f>IF('Schema S.P.'!E143&lt;'Schema S.P.'!H143,'Schema S.P.'!H143-'Schema S.P.'!E143,0)</f>
        <v>0</v>
      </c>
      <c r="E39" s="50" t="s">
        <v>432</v>
      </c>
      <c r="F39" s="50" t="s">
        <v>433</v>
      </c>
      <c r="G39" s="68">
        <f>IF('Schema S.P.'!E59&lt;'Schema S.P.'!H59,'Schema S.P.'!H59-'Schema S.P.'!E59,0)</f>
        <v>153240</v>
      </c>
      <c r="I39" s="76"/>
      <c r="J39" s="76"/>
      <c r="K39" s="77"/>
      <c r="L39" s="77"/>
      <c r="M39" s="77"/>
    </row>
    <row r="40" spans="1:13" ht="12.75">
      <c r="A40" s="301"/>
      <c r="B40" s="79" t="s">
        <v>429</v>
      </c>
      <c r="C40" s="79" t="s">
        <v>474</v>
      </c>
      <c r="D40" s="68">
        <v>1856478</v>
      </c>
      <c r="E40" s="50" t="s">
        <v>434</v>
      </c>
      <c r="F40" s="50" t="s">
        <v>436</v>
      </c>
      <c r="G40" s="68">
        <f>IF('Schema S.P.'!E143&gt;'Schema S.P.'!H143,'Schema S.P.'!E143-'Schema S.P.'!H143,0)</f>
        <v>0</v>
      </c>
      <c r="I40" s="76"/>
      <c r="J40" s="76"/>
      <c r="K40" s="77"/>
      <c r="L40" s="77"/>
      <c r="M40" s="77"/>
    </row>
    <row r="41" spans="1:13" ht="12.75">
      <c r="A41" s="301"/>
      <c r="B41" s="47"/>
      <c r="C41" s="53"/>
      <c r="D41" s="68"/>
      <c r="E41" s="50"/>
      <c r="F41" s="50"/>
      <c r="G41" s="68"/>
      <c r="I41" s="76"/>
      <c r="J41" s="76"/>
      <c r="K41" s="77"/>
      <c r="L41" s="77"/>
      <c r="M41" s="77"/>
    </row>
    <row r="42" spans="1:7" ht="12.75">
      <c r="A42" s="303"/>
      <c r="B42" s="55"/>
      <c r="C42" s="56"/>
      <c r="D42" s="71"/>
      <c r="E42" s="58"/>
      <c r="F42" s="57"/>
      <c r="G42" s="71"/>
    </row>
    <row r="43" spans="1:7" ht="12.75">
      <c r="A43" s="304"/>
      <c r="B43" s="47"/>
      <c r="C43" s="59" t="s">
        <v>437</v>
      </c>
      <c r="D43" s="72">
        <f>SUM(D12:D40)</f>
        <v>471765632.97</v>
      </c>
      <c r="E43" s="60"/>
      <c r="F43" s="61" t="s">
        <v>438</v>
      </c>
      <c r="G43" s="72">
        <f>SUM(G12:G40)</f>
        <v>470632684.21999997</v>
      </c>
    </row>
    <row r="44" spans="1:7" ht="12.75">
      <c r="A44" s="304"/>
      <c r="B44" s="47"/>
      <c r="C44" s="59"/>
      <c r="D44" s="73"/>
      <c r="E44" s="60"/>
      <c r="F44" s="61"/>
      <c r="G44" s="73"/>
    </row>
    <row r="45" spans="1:7" ht="13.5" thickBot="1">
      <c r="A45" s="305" t="s">
        <v>439</v>
      </c>
      <c r="B45" s="47"/>
      <c r="C45" s="62"/>
      <c r="D45" s="74">
        <f>G43-D43</f>
        <v>-1132948.7500000596</v>
      </c>
      <c r="E45" s="63"/>
      <c r="F45" s="64"/>
      <c r="G45" s="74"/>
    </row>
    <row r="46" spans="1:7" ht="13.5" thickTop="1">
      <c r="A46" s="304"/>
      <c r="B46" s="47"/>
      <c r="C46" s="48"/>
      <c r="D46" s="68"/>
      <c r="E46" s="50"/>
      <c r="F46" s="49"/>
      <c r="G46" s="68"/>
    </row>
    <row r="47" spans="1:7" ht="12.75">
      <c r="A47" s="304"/>
      <c r="B47" s="47"/>
      <c r="C47" s="48"/>
      <c r="D47" s="68"/>
      <c r="E47" s="50"/>
      <c r="F47" s="49"/>
      <c r="G47" s="68"/>
    </row>
    <row r="48" spans="1:7" ht="13.5" thickBot="1">
      <c r="A48" s="65" t="s">
        <v>111</v>
      </c>
      <c r="B48" s="65"/>
      <c r="C48" s="62"/>
      <c r="D48" s="74">
        <f>D45+G8</f>
        <v>21859453.24999994</v>
      </c>
      <c r="E48" s="63"/>
      <c r="F48" s="64"/>
      <c r="G48" s="74"/>
    </row>
    <row r="49" spans="1:7" ht="13.5" thickTop="1">
      <c r="A49" s="304"/>
      <c r="B49" s="47"/>
      <c r="C49" s="48"/>
      <c r="D49" s="68"/>
      <c r="E49" s="50"/>
      <c r="F49" s="49"/>
      <c r="G49" s="68"/>
    </row>
    <row r="50" spans="1:7" ht="12.75">
      <c r="A50" s="303"/>
      <c r="B50" s="55"/>
      <c r="C50" s="56"/>
      <c r="D50" s="306"/>
      <c r="E50" s="58"/>
      <c r="F50" s="57"/>
      <c r="G50" s="71"/>
    </row>
    <row r="54" ht="12.75">
      <c r="D54" s="42"/>
    </row>
  </sheetData>
  <sheetProtection/>
  <mergeCells count="2">
    <mergeCell ref="F4:G6"/>
    <mergeCell ref="C4:D6"/>
  </mergeCells>
  <printOptions horizontalCentered="1" verticalCentered="1"/>
  <pageMargins left="0.7874015748031497" right="0.7874015748031497" top="0.37" bottom="0.51" header="0.37" footer="0.32"/>
  <pageSetup firstPageNumber="74" useFirstPageNumber="1" fitToHeight="1" fitToWidth="1" horizontalDpi="600" verticalDpi="600" orientation="landscape" paperSize="9" scale="83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2015-04-10T10:23:33Z</cp:lastPrinted>
  <dcterms:created xsi:type="dcterms:W3CDTF">2001-05-28T09:29:23Z</dcterms:created>
  <dcterms:modified xsi:type="dcterms:W3CDTF">2015-05-18T13:18:43Z</dcterms:modified>
  <cp:category/>
  <cp:version/>
  <cp:contentType/>
  <cp:contentStatus/>
</cp:coreProperties>
</file>